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ocuments\Агентство\Региональные чемпионаты\2023\Готово\Модуль В\В часть 2 без сметной программы\В8\"/>
    </mc:Choice>
  </mc:AlternateContent>
  <bookViews>
    <workbookView xWindow="0" yWindow="0" windowWidth="21570" windowHeight="10185" firstSheet="1" activeTab="1"/>
  </bookViews>
  <sheets>
    <sheet name="CalcTmp" sheetId="6" state="hidden" r:id="rId1"/>
    <sheet name="ЛС 11 граф (ДЛЯ ПРОЕКТА)" sheetId="5" r:id="rId2"/>
    <sheet name="Source" sheetId="1" state="hidden" r:id="rId3"/>
    <sheet name="SourceObSm" sheetId="2" state="hidden" r:id="rId4"/>
    <sheet name="SmtRes" sheetId="3" state="hidden" r:id="rId5"/>
    <sheet name="EtalonRes" sheetId="4" state="hidden" r:id="rId6"/>
  </sheets>
  <definedNames>
    <definedName name="_xlnm.Print_Titles" localSheetId="1">'ЛС 11 граф (ДЛЯ ПРОЕКТА)'!$29:$29</definedName>
    <definedName name="_xlnm.Print_Area" localSheetId="1">'ЛС 11 граф (ДЛЯ ПРОЕКТА)'!$A$1:$K$111</definedName>
  </definedNames>
  <calcPr calcId="162913"/>
</workbook>
</file>

<file path=xl/calcChain.xml><?xml version="1.0" encoding="utf-8"?>
<calcChain xmlns="http://schemas.openxmlformats.org/spreadsheetml/2006/main">
  <c r="I109" i="5" l="1"/>
  <c r="C109" i="5"/>
  <c r="I106" i="5"/>
  <c r="C106" i="5"/>
  <c r="A103" i="5"/>
  <c r="A102" i="5"/>
  <c r="A101" i="5"/>
  <c r="A100" i="5"/>
  <c r="A99" i="5"/>
  <c r="A98" i="5"/>
  <c r="A97" i="5"/>
  <c r="G96" i="5"/>
  <c r="A96" i="5"/>
  <c r="G95" i="5"/>
  <c r="A95" i="5"/>
  <c r="A94" i="5"/>
  <c r="G93" i="5"/>
  <c r="G92" i="5"/>
  <c r="G91" i="5"/>
  <c r="A91" i="5"/>
  <c r="A89" i="5"/>
  <c r="A87" i="5"/>
  <c r="D84" i="5"/>
  <c r="C84" i="5"/>
  <c r="A84" i="5"/>
  <c r="D81" i="5"/>
  <c r="C81" i="5"/>
  <c r="A81" i="5"/>
  <c r="D78" i="5"/>
  <c r="C78" i="5"/>
  <c r="A78" i="5"/>
  <c r="D75" i="5"/>
  <c r="C75" i="5"/>
  <c r="A75" i="5"/>
  <c r="C72" i="5"/>
  <c r="A72" i="5"/>
  <c r="C69" i="5"/>
  <c r="A69" i="5"/>
  <c r="C66" i="5"/>
  <c r="A66" i="5"/>
  <c r="C63" i="5"/>
  <c r="A63" i="5"/>
  <c r="C60" i="5"/>
  <c r="A60" i="5"/>
  <c r="C57" i="5"/>
  <c r="A57" i="5"/>
  <c r="C54" i="5"/>
  <c r="A54" i="5"/>
  <c r="C51" i="5"/>
  <c r="A51" i="5"/>
  <c r="C48" i="5"/>
  <c r="A48" i="5"/>
  <c r="C45" i="5"/>
  <c r="A45" i="5"/>
  <c r="C42" i="5"/>
  <c r="A42" i="5"/>
  <c r="C39" i="5"/>
  <c r="A39" i="5"/>
  <c r="C36" i="5"/>
  <c r="A36" i="5"/>
  <c r="C33" i="5"/>
  <c r="A33" i="5"/>
  <c r="C30" i="5"/>
  <c r="A30" i="5"/>
  <c r="A25" i="5"/>
  <c r="I14" i="5"/>
  <c r="A8" i="5"/>
  <c r="A7" i="5"/>
  <c r="A6" i="5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1" i="3"/>
  <c r="CY1" i="3"/>
  <c r="CZ1" i="3"/>
  <c r="DB1" i="3" s="1"/>
  <c r="DA1" i="3"/>
  <c r="DC1" i="3"/>
  <c r="A2" i="3"/>
  <c r="CY2" i="3"/>
  <c r="CZ2" i="3"/>
  <c r="DA2" i="3"/>
  <c r="DB2" i="3"/>
  <c r="DC2" i="3"/>
  <c r="A3" i="3"/>
  <c r="CY3" i="3"/>
  <c r="CZ3" i="3"/>
  <c r="DB3" i="3" s="1"/>
  <c r="DA3" i="3"/>
  <c r="DC3" i="3"/>
  <c r="A4" i="3"/>
  <c r="CY4" i="3"/>
  <c r="CZ4" i="3"/>
  <c r="DB4" i="3" s="1"/>
  <c r="DA4" i="3"/>
  <c r="DC4" i="3"/>
  <c r="A5" i="3"/>
  <c r="CY5" i="3"/>
  <c r="CZ5" i="3"/>
  <c r="DB5" i="3" s="1"/>
  <c r="DA5" i="3"/>
  <c r="DC5" i="3"/>
  <c r="A6" i="3"/>
  <c r="CY6" i="3"/>
  <c r="CZ6" i="3"/>
  <c r="DB6" i="3" s="1"/>
  <c r="DA6" i="3"/>
  <c r="DC6" i="3"/>
  <c r="A7" i="3"/>
  <c r="CY7" i="3"/>
  <c r="CZ7" i="3"/>
  <c r="DA7" i="3"/>
  <c r="DB7" i="3"/>
  <c r="DC7" i="3"/>
  <c r="A8" i="3"/>
  <c r="CY8" i="3"/>
  <c r="CZ8" i="3"/>
  <c r="DB8" i="3" s="1"/>
  <c r="DA8" i="3"/>
  <c r="DC8" i="3"/>
  <c r="A9" i="3"/>
  <c r="CY9" i="3"/>
  <c r="CZ9" i="3"/>
  <c r="DB9" i="3" s="1"/>
  <c r="DA9" i="3"/>
  <c r="DC9" i="3"/>
  <c r="A10" i="3"/>
  <c r="CX10" i="3"/>
  <c r="CY10" i="3"/>
  <c r="CZ10" i="3"/>
  <c r="DA10" i="3"/>
  <c r="DB10" i="3"/>
  <c r="DC10" i="3"/>
  <c r="A11" i="3"/>
  <c r="CY11" i="3"/>
  <c r="CZ11" i="3"/>
  <c r="DB11" i="3" s="1"/>
  <c r="DA11" i="3"/>
  <c r="DC11" i="3"/>
  <c r="A12" i="3"/>
  <c r="CY12" i="3"/>
  <c r="CZ12" i="3"/>
  <c r="DB12" i="3" s="1"/>
  <c r="DA12" i="3"/>
  <c r="DC12" i="3"/>
  <c r="A13" i="3"/>
  <c r="CY13" i="3"/>
  <c r="CZ13" i="3"/>
  <c r="DB13" i="3" s="1"/>
  <c r="DA13" i="3"/>
  <c r="DC13" i="3"/>
  <c r="A14" i="3"/>
  <c r="CY14" i="3"/>
  <c r="CZ14" i="3"/>
  <c r="DA14" i="3"/>
  <c r="DB14" i="3"/>
  <c r="DC14" i="3"/>
  <c r="A15" i="3"/>
  <c r="CY15" i="3"/>
  <c r="CZ15" i="3"/>
  <c r="DB15" i="3" s="1"/>
  <c r="DA15" i="3"/>
  <c r="DC15" i="3"/>
  <c r="A16" i="3"/>
  <c r="CY16" i="3"/>
  <c r="CZ16" i="3"/>
  <c r="DB16" i="3" s="1"/>
  <c r="DA16" i="3"/>
  <c r="DC16" i="3"/>
  <c r="A17" i="3"/>
  <c r="CY17" i="3"/>
  <c r="CZ17" i="3"/>
  <c r="DB17" i="3" s="1"/>
  <c r="DA17" i="3"/>
  <c r="DC17" i="3"/>
  <c r="A18" i="3"/>
  <c r="CY18" i="3"/>
  <c r="CZ18" i="3"/>
  <c r="DB18" i="3" s="1"/>
  <c r="DA18" i="3"/>
  <c r="DC18" i="3"/>
  <c r="A19" i="3"/>
  <c r="CY19" i="3"/>
  <c r="CZ19" i="3"/>
  <c r="DA19" i="3"/>
  <c r="DB19" i="3"/>
  <c r="DC19" i="3"/>
  <c r="A20" i="3"/>
  <c r="CY20" i="3"/>
  <c r="CZ20" i="3"/>
  <c r="DB20" i="3" s="1"/>
  <c r="DA20" i="3"/>
  <c r="DC20" i="3"/>
  <c r="A21" i="3"/>
  <c r="CY21" i="3"/>
  <c r="CZ21" i="3"/>
  <c r="DB21" i="3" s="1"/>
  <c r="DA21" i="3"/>
  <c r="DC21" i="3"/>
  <c r="A22" i="3"/>
  <c r="CY22" i="3"/>
  <c r="CZ22" i="3"/>
  <c r="DA22" i="3"/>
  <c r="DB22" i="3"/>
  <c r="DC22" i="3"/>
  <c r="A23" i="3"/>
  <c r="CY23" i="3"/>
  <c r="CZ23" i="3"/>
  <c r="DB23" i="3" s="1"/>
  <c r="DA23" i="3"/>
  <c r="DC23" i="3"/>
  <c r="A24" i="3"/>
  <c r="CY24" i="3"/>
  <c r="CZ24" i="3"/>
  <c r="DB24" i="3" s="1"/>
  <c r="DA24" i="3"/>
  <c r="DC24" i="3"/>
  <c r="A25" i="3"/>
  <c r="CY25" i="3"/>
  <c r="CZ25" i="3"/>
  <c r="DB25" i="3" s="1"/>
  <c r="DA25" i="3"/>
  <c r="DC25" i="3"/>
  <c r="A26" i="3"/>
  <c r="CY26" i="3"/>
  <c r="CZ26" i="3"/>
  <c r="DA26" i="3"/>
  <c r="DB26" i="3"/>
  <c r="DC26" i="3"/>
  <c r="A27" i="3"/>
  <c r="CY27" i="3"/>
  <c r="CZ27" i="3"/>
  <c r="DB27" i="3" s="1"/>
  <c r="DA27" i="3"/>
  <c r="DC27" i="3"/>
  <c r="A28" i="3"/>
  <c r="CY28" i="3"/>
  <c r="CZ28" i="3"/>
  <c r="DB28" i="3" s="1"/>
  <c r="DA28" i="3"/>
  <c r="DC28" i="3"/>
  <c r="A29" i="3"/>
  <c r="CY29" i="3"/>
  <c r="CZ29" i="3"/>
  <c r="DB29" i="3" s="1"/>
  <c r="DA29" i="3"/>
  <c r="DC29" i="3"/>
  <c r="A30" i="3"/>
  <c r="CY30" i="3"/>
  <c r="CZ30" i="3"/>
  <c r="DB30" i="3" s="1"/>
  <c r="DA30" i="3"/>
  <c r="DC30" i="3"/>
  <c r="A31" i="3"/>
  <c r="CY31" i="3"/>
  <c r="CZ31" i="3"/>
  <c r="DA31" i="3"/>
  <c r="DB31" i="3"/>
  <c r="DC31" i="3"/>
  <c r="A32" i="3"/>
  <c r="CY32" i="3"/>
  <c r="CZ32" i="3"/>
  <c r="DB32" i="3" s="1"/>
  <c r="DA32" i="3"/>
  <c r="DC32" i="3"/>
  <c r="A33" i="3"/>
  <c r="CY33" i="3"/>
  <c r="CZ33" i="3"/>
  <c r="DB33" i="3" s="1"/>
  <c r="DA33" i="3"/>
  <c r="DC33" i="3"/>
  <c r="A34" i="3"/>
  <c r="CX34" i="3"/>
  <c r="CY34" i="3"/>
  <c r="CZ34" i="3"/>
  <c r="DA34" i="3"/>
  <c r="DB34" i="3"/>
  <c r="DC34" i="3"/>
  <c r="A35" i="3"/>
  <c r="CY35" i="3"/>
  <c r="CZ35" i="3"/>
  <c r="DB35" i="3" s="1"/>
  <c r="DA35" i="3"/>
  <c r="DC35" i="3"/>
  <c r="A36" i="3"/>
  <c r="CY36" i="3"/>
  <c r="CZ36" i="3"/>
  <c r="DB36" i="3" s="1"/>
  <c r="DA36" i="3"/>
  <c r="DC36" i="3"/>
  <c r="A37" i="3"/>
  <c r="CY37" i="3"/>
  <c r="CZ37" i="3"/>
  <c r="DB37" i="3" s="1"/>
  <c r="DA37" i="3"/>
  <c r="DC37" i="3"/>
  <c r="A38" i="3"/>
  <c r="CY38" i="3"/>
  <c r="CZ38" i="3"/>
  <c r="DB38" i="3" s="1"/>
  <c r="DA38" i="3"/>
  <c r="DC38" i="3"/>
  <c r="A39" i="3"/>
  <c r="CY39" i="3"/>
  <c r="CZ39" i="3"/>
  <c r="DA39" i="3"/>
  <c r="DB39" i="3"/>
  <c r="DC39" i="3"/>
  <c r="A40" i="3"/>
  <c r="CY40" i="3"/>
  <c r="CZ40" i="3"/>
  <c r="DB40" i="3" s="1"/>
  <c r="DA40" i="3"/>
  <c r="DC40" i="3"/>
  <c r="A41" i="3"/>
  <c r="CY41" i="3"/>
  <c r="CZ41" i="3"/>
  <c r="DB41" i="3" s="1"/>
  <c r="DA41" i="3"/>
  <c r="DC41" i="3"/>
  <c r="A42" i="3"/>
  <c r="CY42" i="3"/>
  <c r="CZ42" i="3"/>
  <c r="DB42" i="3" s="1"/>
  <c r="DA42" i="3"/>
  <c r="DC42" i="3"/>
  <c r="A43" i="3"/>
  <c r="CY43" i="3"/>
  <c r="CZ43" i="3"/>
  <c r="DA43" i="3"/>
  <c r="DB43" i="3"/>
  <c r="DC43" i="3"/>
  <c r="A44" i="3"/>
  <c r="CY44" i="3"/>
  <c r="CZ44" i="3"/>
  <c r="DB44" i="3" s="1"/>
  <c r="DA44" i="3"/>
  <c r="DC44" i="3"/>
  <c r="A45" i="3"/>
  <c r="CY45" i="3"/>
  <c r="CZ45" i="3"/>
  <c r="DB45" i="3" s="1"/>
  <c r="DA45" i="3"/>
  <c r="DC45" i="3"/>
  <c r="A46" i="3"/>
  <c r="CY46" i="3"/>
  <c r="CZ46" i="3"/>
  <c r="DA46" i="3"/>
  <c r="DB46" i="3"/>
  <c r="DC46" i="3"/>
  <c r="A47" i="3"/>
  <c r="CY47" i="3"/>
  <c r="CZ47" i="3"/>
  <c r="DB47" i="3" s="1"/>
  <c r="DA47" i="3"/>
  <c r="DC47" i="3"/>
  <c r="A48" i="3"/>
  <c r="CY48" i="3"/>
  <c r="CZ48" i="3"/>
  <c r="DB48" i="3" s="1"/>
  <c r="DA48" i="3"/>
  <c r="DC48" i="3"/>
  <c r="A49" i="3"/>
  <c r="CY49" i="3"/>
  <c r="CZ49" i="3"/>
  <c r="DB49" i="3" s="1"/>
  <c r="DA49" i="3"/>
  <c r="DC49" i="3"/>
  <c r="A50" i="3"/>
  <c r="CY50" i="3"/>
  <c r="CZ50" i="3"/>
  <c r="DB50" i="3" s="1"/>
  <c r="DA50" i="3"/>
  <c r="DC50" i="3"/>
  <c r="A51" i="3"/>
  <c r="CY51" i="3"/>
  <c r="CZ51" i="3"/>
  <c r="DA51" i="3"/>
  <c r="DB51" i="3"/>
  <c r="DC51" i="3"/>
  <c r="A52" i="3"/>
  <c r="CY52" i="3"/>
  <c r="CZ52" i="3"/>
  <c r="DB52" i="3" s="1"/>
  <c r="DA52" i="3"/>
  <c r="DC52" i="3"/>
  <c r="A53" i="3"/>
  <c r="CY53" i="3"/>
  <c r="CZ53" i="3"/>
  <c r="DB53" i="3" s="1"/>
  <c r="DA53" i="3"/>
  <c r="DC53" i="3"/>
  <c r="A54" i="3"/>
  <c r="CY54" i="3"/>
  <c r="CZ54" i="3"/>
  <c r="DA54" i="3"/>
  <c r="DB54" i="3"/>
  <c r="DC54" i="3"/>
  <c r="A55" i="3"/>
  <c r="CX55" i="3"/>
  <c r="CY55" i="3"/>
  <c r="CZ55" i="3"/>
  <c r="DB55" i="3" s="1"/>
  <c r="DA55" i="3"/>
  <c r="DC55" i="3"/>
  <c r="A56" i="3"/>
  <c r="CX56" i="3"/>
  <c r="CY56" i="3"/>
  <c r="CZ56" i="3"/>
  <c r="DB56" i="3" s="1"/>
  <c r="DA56" i="3"/>
  <c r="DC56" i="3"/>
  <c r="A57" i="3"/>
  <c r="CX57" i="3"/>
  <c r="CY57" i="3"/>
  <c r="CZ57" i="3"/>
  <c r="DB57" i="3" s="1"/>
  <c r="DA57" i="3"/>
  <c r="DC57" i="3"/>
  <c r="A58" i="3"/>
  <c r="CX58" i="3"/>
  <c r="CY58" i="3"/>
  <c r="CZ58" i="3"/>
  <c r="DB58" i="3" s="1"/>
  <c r="DA58" i="3"/>
  <c r="DC58" i="3"/>
  <c r="A59" i="3"/>
  <c r="CX59" i="3"/>
  <c r="CY59" i="3"/>
  <c r="CZ59" i="3"/>
  <c r="DA59" i="3"/>
  <c r="DB59" i="3"/>
  <c r="DC59" i="3"/>
  <c r="A60" i="3"/>
  <c r="CX60" i="3"/>
  <c r="CY60" i="3"/>
  <c r="CZ60" i="3"/>
  <c r="DB60" i="3" s="1"/>
  <c r="DA60" i="3"/>
  <c r="DC60" i="3"/>
  <c r="A61" i="3"/>
  <c r="CX61" i="3"/>
  <c r="CY61" i="3"/>
  <c r="CZ61" i="3"/>
  <c r="DB61" i="3" s="1"/>
  <c r="DA61" i="3"/>
  <c r="DC61" i="3"/>
  <c r="A62" i="3"/>
  <c r="CX62" i="3"/>
  <c r="CY62" i="3"/>
  <c r="CZ62" i="3"/>
  <c r="DA62" i="3"/>
  <c r="DB62" i="3"/>
  <c r="DC62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C24" i="1"/>
  <c r="D24" i="1"/>
  <c r="I24" i="1"/>
  <c r="CX2" i="3" s="1"/>
  <c r="R24" i="1"/>
  <c r="AC24" i="1"/>
  <c r="AE24" i="1"/>
  <c r="F31" i="5" s="1"/>
  <c r="AF24" i="1"/>
  <c r="AG24" i="1"/>
  <c r="CU24" i="1" s="1"/>
  <c r="T24" i="1" s="1"/>
  <c r="AH24" i="1"/>
  <c r="AI24" i="1"/>
  <c r="J31" i="5" s="1"/>
  <c r="AJ24" i="1"/>
  <c r="CX24" i="1" s="1"/>
  <c r="W24" i="1" s="1"/>
  <c r="CQ24" i="1"/>
  <c r="P24" i="1" s="1"/>
  <c r="U30" i="5" s="1"/>
  <c r="CS24" i="1"/>
  <c r="CW24" i="1"/>
  <c r="V24" i="1" s="1"/>
  <c r="FR24" i="1"/>
  <c r="GL24" i="1"/>
  <c r="GO24" i="1"/>
  <c r="GP24" i="1"/>
  <c r="GV24" i="1"/>
  <c r="HC24" i="1" s="1"/>
  <c r="GX24" i="1" s="1"/>
  <c r="I25" i="1"/>
  <c r="D33" i="5" s="1"/>
  <c r="AC25" i="1"/>
  <c r="AE25" i="1"/>
  <c r="AD25" i="1" s="1"/>
  <c r="CR25" i="1" s="1"/>
  <c r="AF25" i="1"/>
  <c r="AG25" i="1"/>
  <c r="CU25" i="1" s="1"/>
  <c r="AH25" i="1"/>
  <c r="CV25" i="1" s="1"/>
  <c r="AI25" i="1"/>
  <c r="CW25" i="1" s="1"/>
  <c r="V25" i="1" s="1"/>
  <c r="Z33" i="5" s="1"/>
  <c r="AJ25" i="1"/>
  <c r="CX25" i="1" s="1"/>
  <c r="CT25" i="1"/>
  <c r="S25" i="1" s="1"/>
  <c r="V33" i="5" s="1"/>
  <c r="FR25" i="1"/>
  <c r="GL25" i="1"/>
  <c r="GO25" i="1"/>
  <c r="GP25" i="1"/>
  <c r="GV25" i="1"/>
  <c r="HC25" i="1" s="1"/>
  <c r="C26" i="1"/>
  <c r="D26" i="1"/>
  <c r="I26" i="1"/>
  <c r="CX26" i="3" s="1"/>
  <c r="AC26" i="1"/>
  <c r="AD26" i="1"/>
  <c r="AE26" i="1"/>
  <c r="F37" i="5" s="1"/>
  <c r="AF26" i="1"/>
  <c r="AG26" i="1"/>
  <c r="CU26" i="1" s="1"/>
  <c r="T26" i="1" s="1"/>
  <c r="AH26" i="1"/>
  <c r="AI26" i="1"/>
  <c r="J37" i="5" s="1"/>
  <c r="AJ26" i="1"/>
  <c r="CX26" i="1" s="1"/>
  <c r="CQ26" i="1"/>
  <c r="CS26" i="1"/>
  <c r="R26" i="1" s="1"/>
  <c r="CT26" i="1"/>
  <c r="CW26" i="1"/>
  <c r="FR26" i="1"/>
  <c r="GL26" i="1"/>
  <c r="GO26" i="1"/>
  <c r="GP26" i="1"/>
  <c r="GV26" i="1"/>
  <c r="HC26" i="1" s="1"/>
  <c r="GX26" i="1" s="1"/>
  <c r="I27" i="1"/>
  <c r="D39" i="5" s="1"/>
  <c r="AC27" i="1"/>
  <c r="AE27" i="1"/>
  <c r="AD27" i="1" s="1"/>
  <c r="CR27" i="1" s="1"/>
  <c r="AF27" i="1"/>
  <c r="CT27" i="1" s="1"/>
  <c r="S27" i="1" s="1"/>
  <c r="AG27" i="1"/>
  <c r="CU27" i="1" s="1"/>
  <c r="AH27" i="1"/>
  <c r="AI27" i="1"/>
  <c r="CW27" i="1" s="1"/>
  <c r="AJ27" i="1"/>
  <c r="CX27" i="1" s="1"/>
  <c r="CV27" i="1"/>
  <c r="FR27" i="1"/>
  <c r="GL27" i="1"/>
  <c r="GO27" i="1"/>
  <c r="GP27" i="1"/>
  <c r="GV27" i="1"/>
  <c r="HC27" i="1"/>
  <c r="C28" i="1"/>
  <c r="D28" i="1"/>
  <c r="I28" i="1"/>
  <c r="AC28" i="1"/>
  <c r="AD28" i="1"/>
  <c r="F42" i="5" s="1"/>
  <c r="AE28" i="1"/>
  <c r="F43" i="5" s="1"/>
  <c r="AF28" i="1"/>
  <c r="AG28" i="1"/>
  <c r="CU28" i="1" s="1"/>
  <c r="T28" i="1" s="1"/>
  <c r="AH28" i="1"/>
  <c r="AI28" i="1"/>
  <c r="J43" i="5" s="1"/>
  <c r="AJ28" i="1"/>
  <c r="CX28" i="1" s="1"/>
  <c r="W28" i="1" s="1"/>
  <c r="CQ28" i="1"/>
  <c r="P28" i="1" s="1"/>
  <c r="U42" i="5" s="1"/>
  <c r="CS28" i="1"/>
  <c r="R28" i="1" s="1"/>
  <c r="FR28" i="1"/>
  <c r="GL28" i="1"/>
  <c r="GO28" i="1"/>
  <c r="GP28" i="1"/>
  <c r="GV28" i="1"/>
  <c r="HC28" i="1"/>
  <c r="GX28" i="1" s="1"/>
  <c r="I29" i="1"/>
  <c r="D45" i="5" s="1"/>
  <c r="AC29" i="1"/>
  <c r="E45" i="5" s="1"/>
  <c r="AE29" i="1"/>
  <c r="AF29" i="1"/>
  <c r="AG29" i="1"/>
  <c r="AH29" i="1"/>
  <c r="CV29" i="1" s="1"/>
  <c r="U29" i="1" s="1"/>
  <c r="Y45" i="5" s="1"/>
  <c r="AI29" i="1"/>
  <c r="CW29" i="1" s="1"/>
  <c r="V29" i="1" s="1"/>
  <c r="Z45" i="5" s="1"/>
  <c r="AJ29" i="1"/>
  <c r="CT29" i="1"/>
  <c r="S29" i="1" s="1"/>
  <c r="V45" i="5" s="1"/>
  <c r="CU29" i="1"/>
  <c r="T29" i="1" s="1"/>
  <c r="CX29" i="1"/>
  <c r="FR29" i="1"/>
  <c r="GL29" i="1"/>
  <c r="GO29" i="1"/>
  <c r="GP29" i="1"/>
  <c r="GV29" i="1"/>
  <c r="HC29" i="1" s="1"/>
  <c r="GX29" i="1" s="1"/>
  <c r="C30" i="1"/>
  <c r="D30" i="1"/>
  <c r="I30" i="1"/>
  <c r="D48" i="5" s="1"/>
  <c r="R30" i="1"/>
  <c r="AC30" i="1"/>
  <c r="AD30" i="1"/>
  <c r="AE30" i="1"/>
  <c r="F49" i="5" s="1"/>
  <c r="AF30" i="1"/>
  <c r="AG30" i="1"/>
  <c r="CU30" i="1" s="1"/>
  <c r="T30" i="1" s="1"/>
  <c r="AH30" i="1"/>
  <c r="AI30" i="1"/>
  <c r="J49" i="5" s="1"/>
  <c r="AJ30" i="1"/>
  <c r="CX30" i="1" s="1"/>
  <c r="W30" i="1" s="1"/>
  <c r="CQ30" i="1"/>
  <c r="CR30" i="1"/>
  <c r="Q30" i="1" s="1"/>
  <c r="CS30" i="1"/>
  <c r="CW30" i="1"/>
  <c r="V30" i="1" s="1"/>
  <c r="FR30" i="1"/>
  <c r="GL30" i="1"/>
  <c r="GO30" i="1"/>
  <c r="GP30" i="1"/>
  <c r="GV30" i="1"/>
  <c r="HC30" i="1" s="1"/>
  <c r="GX30" i="1" s="1"/>
  <c r="I31" i="1"/>
  <c r="D51" i="5" s="1"/>
  <c r="AC31" i="1"/>
  <c r="AE31" i="1"/>
  <c r="AF31" i="1"/>
  <c r="AG31" i="1"/>
  <c r="CU31" i="1" s="1"/>
  <c r="T31" i="1" s="1"/>
  <c r="AH31" i="1"/>
  <c r="CV31" i="1" s="1"/>
  <c r="U31" i="1" s="1"/>
  <c r="Y51" i="5" s="1"/>
  <c r="AI31" i="1"/>
  <c r="CW31" i="1" s="1"/>
  <c r="V31" i="1" s="1"/>
  <c r="Z51" i="5" s="1"/>
  <c r="AJ31" i="1"/>
  <c r="CT31" i="1"/>
  <c r="S31" i="1" s="1"/>
  <c r="V51" i="5" s="1"/>
  <c r="CX31" i="1"/>
  <c r="W31" i="1" s="1"/>
  <c r="FR31" i="1"/>
  <c r="GL31" i="1"/>
  <c r="GO31" i="1"/>
  <c r="GP31" i="1"/>
  <c r="GV31" i="1"/>
  <c r="HC31" i="1" s="1"/>
  <c r="GX31" i="1" s="1"/>
  <c r="I32" i="1"/>
  <c r="D54" i="5" s="1"/>
  <c r="T32" i="1"/>
  <c r="AC32" i="1"/>
  <c r="E54" i="5" s="1"/>
  <c r="AE32" i="1"/>
  <c r="AD32" i="1" s="1"/>
  <c r="CR32" i="1" s="1"/>
  <c r="Q32" i="1" s="1"/>
  <c r="W54" i="5" s="1"/>
  <c r="AF32" i="1"/>
  <c r="CT32" i="1" s="1"/>
  <c r="S32" i="1" s="1"/>
  <c r="V54" i="5" s="1"/>
  <c r="AG32" i="1"/>
  <c r="AH32" i="1"/>
  <c r="CV32" i="1" s="1"/>
  <c r="U32" i="1" s="1"/>
  <c r="Y54" i="5" s="1"/>
  <c r="AI32" i="1"/>
  <c r="AJ32" i="1"/>
  <c r="CX32" i="1" s="1"/>
  <c r="W32" i="1" s="1"/>
  <c r="CQ32" i="1"/>
  <c r="P32" i="1" s="1"/>
  <c r="U54" i="5" s="1"/>
  <c r="CU32" i="1"/>
  <c r="CW32" i="1"/>
  <c r="V32" i="1" s="1"/>
  <c r="Z54" i="5" s="1"/>
  <c r="FR32" i="1"/>
  <c r="GL32" i="1"/>
  <c r="GO32" i="1"/>
  <c r="GP32" i="1"/>
  <c r="GV32" i="1"/>
  <c r="HC32" i="1" s="1"/>
  <c r="GX32" i="1" s="1"/>
  <c r="I33" i="1"/>
  <c r="D57" i="5" s="1"/>
  <c r="AC33" i="1"/>
  <c r="AE33" i="1"/>
  <c r="AD33" i="1" s="1"/>
  <c r="CR33" i="1" s="1"/>
  <c r="Q33" i="1" s="1"/>
  <c r="W57" i="5" s="1"/>
  <c r="AF33" i="1"/>
  <c r="CT33" i="1" s="1"/>
  <c r="S33" i="1" s="1"/>
  <c r="V57" i="5" s="1"/>
  <c r="AG33" i="1"/>
  <c r="CU33" i="1" s="1"/>
  <c r="AH33" i="1"/>
  <c r="AI33" i="1"/>
  <c r="CW33" i="1" s="1"/>
  <c r="V33" i="1" s="1"/>
  <c r="Z57" i="5" s="1"/>
  <c r="AJ33" i="1"/>
  <c r="CX33" i="1" s="1"/>
  <c r="W33" i="1" s="1"/>
  <c r="CV33" i="1"/>
  <c r="U33" i="1" s="1"/>
  <c r="Y57" i="5" s="1"/>
  <c r="FR33" i="1"/>
  <c r="GL33" i="1"/>
  <c r="GO33" i="1"/>
  <c r="GP33" i="1"/>
  <c r="GV33" i="1"/>
  <c r="HC33" i="1"/>
  <c r="GX33" i="1" s="1"/>
  <c r="I34" i="1"/>
  <c r="D60" i="5" s="1"/>
  <c r="AC34" i="1"/>
  <c r="E60" i="5" s="1"/>
  <c r="AD34" i="1"/>
  <c r="AB34" i="1" s="1"/>
  <c r="AE34" i="1"/>
  <c r="AF34" i="1"/>
  <c r="CT34" i="1" s="1"/>
  <c r="AG34" i="1"/>
  <c r="CU34" i="1" s="1"/>
  <c r="T34" i="1" s="1"/>
  <c r="AH34" i="1"/>
  <c r="CV34" i="1" s="1"/>
  <c r="U34" i="1" s="1"/>
  <c r="Y60" i="5" s="1"/>
  <c r="AI34" i="1"/>
  <c r="AJ34" i="1"/>
  <c r="CX34" i="1" s="1"/>
  <c r="CQ34" i="1"/>
  <c r="P34" i="1" s="1"/>
  <c r="U60" i="5" s="1"/>
  <c r="CR34" i="1"/>
  <c r="Q34" i="1" s="1"/>
  <c r="W60" i="5" s="1"/>
  <c r="CS34" i="1"/>
  <c r="R34" i="1" s="1"/>
  <c r="CW34" i="1"/>
  <c r="FR34" i="1"/>
  <c r="GL34" i="1"/>
  <c r="GO34" i="1"/>
  <c r="GP34" i="1"/>
  <c r="GV34" i="1"/>
  <c r="HC34" i="1" s="1"/>
  <c r="GX34" i="1" s="1"/>
  <c r="I35" i="1"/>
  <c r="D63" i="5" s="1"/>
  <c r="AC35" i="1"/>
  <c r="AE35" i="1"/>
  <c r="AF35" i="1"/>
  <c r="AG35" i="1"/>
  <c r="AH35" i="1"/>
  <c r="CV35" i="1" s="1"/>
  <c r="U35" i="1" s="1"/>
  <c r="Y63" i="5" s="1"/>
  <c r="AI35" i="1"/>
  <c r="CW35" i="1" s="1"/>
  <c r="V35" i="1" s="1"/>
  <c r="Z63" i="5" s="1"/>
  <c r="AJ35" i="1"/>
  <c r="CT35" i="1"/>
  <c r="S35" i="1" s="1"/>
  <c r="V63" i="5" s="1"/>
  <c r="CU35" i="1"/>
  <c r="T35" i="1" s="1"/>
  <c r="CX35" i="1"/>
  <c r="FR35" i="1"/>
  <c r="GL35" i="1"/>
  <c r="GO35" i="1"/>
  <c r="GP35" i="1"/>
  <c r="GV35" i="1"/>
  <c r="HC35" i="1" s="1"/>
  <c r="GX35" i="1"/>
  <c r="I36" i="1"/>
  <c r="D66" i="5" s="1"/>
  <c r="AC36" i="1"/>
  <c r="E66" i="5" s="1"/>
  <c r="AE36" i="1"/>
  <c r="AD36" i="1" s="1"/>
  <c r="CR36" i="1" s="1"/>
  <c r="Q36" i="1" s="1"/>
  <c r="W66" i="5" s="1"/>
  <c r="AF36" i="1"/>
  <c r="AG36" i="1"/>
  <c r="AH36" i="1"/>
  <c r="AI36" i="1"/>
  <c r="CW36" i="1" s="1"/>
  <c r="V36" i="1" s="1"/>
  <c r="Z66" i="5" s="1"/>
  <c r="AJ36" i="1"/>
  <c r="CX36" i="1" s="1"/>
  <c r="W36" i="1" s="1"/>
  <c r="CQ36" i="1"/>
  <c r="P36" i="1" s="1"/>
  <c r="U66" i="5" s="1"/>
  <c r="CU36" i="1"/>
  <c r="T36" i="1" s="1"/>
  <c r="CV36" i="1"/>
  <c r="U36" i="1" s="1"/>
  <c r="Y66" i="5" s="1"/>
  <c r="FR36" i="1"/>
  <c r="GL36" i="1"/>
  <c r="GO36" i="1"/>
  <c r="GP36" i="1"/>
  <c r="GV36" i="1"/>
  <c r="HC36" i="1" s="1"/>
  <c r="GX36" i="1" s="1"/>
  <c r="I37" i="1"/>
  <c r="D69" i="5" s="1"/>
  <c r="AC37" i="1"/>
  <c r="E69" i="5" s="1"/>
  <c r="AD37" i="1"/>
  <c r="CR37" i="1" s="1"/>
  <c r="Q37" i="1" s="1"/>
  <c r="W69" i="5" s="1"/>
  <c r="AE37" i="1"/>
  <c r="AF37" i="1"/>
  <c r="CT37" i="1" s="1"/>
  <c r="AG37" i="1"/>
  <c r="CU37" i="1" s="1"/>
  <c r="T37" i="1" s="1"/>
  <c r="AH37" i="1"/>
  <c r="CV37" i="1" s="1"/>
  <c r="U37" i="1" s="1"/>
  <c r="Y69" i="5" s="1"/>
  <c r="AI37" i="1"/>
  <c r="CW37" i="1" s="1"/>
  <c r="V37" i="1" s="1"/>
  <c r="Z69" i="5" s="1"/>
  <c r="AJ37" i="1"/>
  <c r="CX37" i="1" s="1"/>
  <c r="CQ37" i="1"/>
  <c r="P37" i="1" s="1"/>
  <c r="U69" i="5" s="1"/>
  <c r="CS37" i="1"/>
  <c r="R37" i="1" s="1"/>
  <c r="X69" i="5" s="1"/>
  <c r="FR37" i="1"/>
  <c r="GL37" i="1"/>
  <c r="GO37" i="1"/>
  <c r="GP37" i="1"/>
  <c r="GV37" i="1"/>
  <c r="HC37" i="1"/>
  <c r="GX37" i="1" s="1"/>
  <c r="I38" i="1"/>
  <c r="D72" i="5" s="1"/>
  <c r="AC38" i="1"/>
  <c r="AE38" i="1"/>
  <c r="AF38" i="1"/>
  <c r="CT38" i="1" s="1"/>
  <c r="S38" i="1" s="1"/>
  <c r="V72" i="5" s="1"/>
  <c r="AG38" i="1"/>
  <c r="CU38" i="1" s="1"/>
  <c r="AH38" i="1"/>
  <c r="CV38" i="1" s="1"/>
  <c r="U38" i="1" s="1"/>
  <c r="Y72" i="5" s="1"/>
  <c r="AI38" i="1"/>
  <c r="CW38" i="1" s="1"/>
  <c r="V38" i="1" s="1"/>
  <c r="Z72" i="5" s="1"/>
  <c r="AJ38" i="1"/>
  <c r="CX38" i="1"/>
  <c r="W38" i="1" s="1"/>
  <c r="FR38" i="1"/>
  <c r="GL38" i="1"/>
  <c r="GO38" i="1"/>
  <c r="GP38" i="1"/>
  <c r="GV38" i="1"/>
  <c r="HC38" i="1"/>
  <c r="GX38" i="1" s="1"/>
  <c r="C39" i="1"/>
  <c r="D39" i="1"/>
  <c r="W39" i="1"/>
  <c r="AC39" i="1"/>
  <c r="AE39" i="1"/>
  <c r="AF39" i="1"/>
  <c r="E76" i="5" s="1"/>
  <c r="AG39" i="1"/>
  <c r="CU39" i="1" s="1"/>
  <c r="T39" i="1" s="1"/>
  <c r="AH39" i="1"/>
  <c r="J75" i="5" s="1"/>
  <c r="AI39" i="1"/>
  <c r="AJ39" i="1"/>
  <c r="CT39" i="1"/>
  <c r="S39" i="1" s="1"/>
  <c r="CV39" i="1"/>
  <c r="U39" i="1" s="1"/>
  <c r="CX39" i="1"/>
  <c r="FR39" i="1"/>
  <c r="GL39" i="1"/>
  <c r="GO39" i="1"/>
  <c r="GP39" i="1"/>
  <c r="GV39" i="1"/>
  <c r="HC39" i="1" s="1"/>
  <c r="GX39" i="1" s="1"/>
  <c r="W40" i="1"/>
  <c r="AC40" i="1"/>
  <c r="E78" i="5" s="1"/>
  <c r="AE40" i="1"/>
  <c r="CS40" i="1" s="1"/>
  <c r="R40" i="1" s="1"/>
  <c r="X78" i="5" s="1"/>
  <c r="AF40" i="1"/>
  <c r="AG40" i="1"/>
  <c r="CU40" i="1" s="1"/>
  <c r="T40" i="1" s="1"/>
  <c r="AH40" i="1"/>
  <c r="CV40" i="1" s="1"/>
  <c r="U40" i="1" s="1"/>
  <c r="Y78" i="5" s="1"/>
  <c r="AI40" i="1"/>
  <c r="CW40" i="1" s="1"/>
  <c r="V40" i="1" s="1"/>
  <c r="Z78" i="5" s="1"/>
  <c r="AJ40" i="1"/>
  <c r="CT40" i="1"/>
  <c r="S40" i="1" s="1"/>
  <c r="V78" i="5" s="1"/>
  <c r="CX40" i="1"/>
  <c r="FR40" i="1"/>
  <c r="GL40" i="1"/>
  <c r="GO40" i="1"/>
  <c r="GP40" i="1"/>
  <c r="GV40" i="1"/>
  <c r="HC40" i="1" s="1"/>
  <c r="GX40" i="1" s="1"/>
  <c r="C41" i="1"/>
  <c r="D41" i="1"/>
  <c r="U41" i="1"/>
  <c r="AC41" i="1"/>
  <c r="CQ41" i="1" s="1"/>
  <c r="P41" i="1" s="1"/>
  <c r="U81" i="5" s="1"/>
  <c r="AE41" i="1"/>
  <c r="F82" i="5" s="1"/>
  <c r="AF41" i="1"/>
  <c r="E82" i="5" s="1"/>
  <c r="AG41" i="1"/>
  <c r="CU41" i="1" s="1"/>
  <c r="T41" i="1" s="1"/>
  <c r="AH41" i="1"/>
  <c r="J81" i="5" s="1"/>
  <c r="AI41" i="1"/>
  <c r="AJ41" i="1"/>
  <c r="CX41" i="1" s="1"/>
  <c r="W41" i="1" s="1"/>
  <c r="CV41" i="1"/>
  <c r="FR41" i="1"/>
  <c r="GL41" i="1"/>
  <c r="GO41" i="1"/>
  <c r="GP41" i="1"/>
  <c r="GV41" i="1"/>
  <c r="HC41" i="1" s="1"/>
  <c r="GX41" i="1" s="1"/>
  <c r="AC42" i="1"/>
  <c r="AE42" i="1"/>
  <c r="AF42" i="1"/>
  <c r="AG42" i="1"/>
  <c r="CU42" i="1" s="1"/>
  <c r="T42" i="1" s="1"/>
  <c r="AH42" i="1"/>
  <c r="CV42" i="1" s="1"/>
  <c r="U42" i="1" s="1"/>
  <c r="Y84" i="5" s="1"/>
  <c r="AI42" i="1"/>
  <c r="CW42" i="1" s="1"/>
  <c r="V42" i="1" s="1"/>
  <c r="Z84" i="5" s="1"/>
  <c r="AJ42" i="1"/>
  <c r="CT42" i="1"/>
  <c r="S42" i="1" s="1"/>
  <c r="V84" i="5" s="1"/>
  <c r="CX42" i="1"/>
  <c r="W42" i="1" s="1"/>
  <c r="FR42" i="1"/>
  <c r="GL42" i="1"/>
  <c r="GO42" i="1"/>
  <c r="GP42" i="1"/>
  <c r="GV42" i="1"/>
  <c r="HC42" i="1"/>
  <c r="GX42" i="1" s="1"/>
  <c r="B44" i="1"/>
  <c r="B22" i="1" s="1"/>
  <c r="C44" i="1"/>
  <c r="C22" i="1" s="1"/>
  <c r="D44" i="1"/>
  <c r="D22" i="1" s="1"/>
  <c r="F44" i="1"/>
  <c r="F22" i="1" s="1"/>
  <c r="G44" i="1"/>
  <c r="G22" i="1" s="1"/>
  <c r="BX44" i="1"/>
  <c r="BY44" i="1"/>
  <c r="BY22" i="1" s="1"/>
  <c r="CK44" i="1"/>
  <c r="CK22" i="1" s="1"/>
  <c r="CL44" i="1"/>
  <c r="CL22" i="1" s="1"/>
  <c r="CM44" i="1"/>
  <c r="CM22" i="1" s="1"/>
  <c r="F80" i="1"/>
  <c r="F220" i="1" s="1"/>
  <c r="F81" i="1"/>
  <c r="F92" i="1" s="1"/>
  <c r="F219" i="1" s="1"/>
  <c r="I15" i="5" s="1"/>
  <c r="F93" i="1"/>
  <c r="G89" i="5" s="1"/>
  <c r="F104" i="1"/>
  <c r="G94" i="5" s="1"/>
  <c r="F105" i="1"/>
  <c r="F116" i="1" s="1"/>
  <c r="F117" i="1"/>
  <c r="F128" i="1" s="1"/>
  <c r="F129" i="1"/>
  <c r="F140" i="1" s="1"/>
  <c r="F141" i="1"/>
  <c r="F152" i="1" s="1"/>
  <c r="F153" i="1"/>
  <c r="F164" i="1" s="1"/>
  <c r="F165" i="1"/>
  <c r="F176" i="1"/>
  <c r="F177" i="1"/>
  <c r="F188" i="1" s="1"/>
  <c r="F179" i="1"/>
  <c r="F191" i="1"/>
  <c r="F210" i="1" s="1"/>
  <c r="F207" i="1"/>
  <c r="F208" i="1"/>
  <c r="G97" i="5" s="1"/>
  <c r="F209" i="1"/>
  <c r="G98" i="5" s="1"/>
  <c r="F211" i="1"/>
  <c r="F212" i="1"/>
  <c r="F213" i="1"/>
  <c r="G100" i="5" s="1"/>
  <c r="F215" i="1"/>
  <c r="F216" i="1"/>
  <c r="F217" i="1"/>
  <c r="I19" i="5" s="1"/>
  <c r="B224" i="1"/>
  <c r="B18" i="1" s="1"/>
  <c r="C224" i="1"/>
  <c r="C18" i="1" s="1"/>
  <c r="D224" i="1"/>
  <c r="D18" i="1" s="1"/>
  <c r="F224" i="1"/>
  <c r="F18" i="1" s="1"/>
  <c r="G224" i="1"/>
  <c r="G18" i="1" s="1"/>
  <c r="E16" i="2"/>
  <c r="E18" i="2" s="1"/>
  <c r="I16" i="5" l="1"/>
  <c r="G16" i="2"/>
  <c r="G18" i="2" s="1"/>
  <c r="X36" i="5"/>
  <c r="I37" i="5"/>
  <c r="H75" i="5"/>
  <c r="V75" i="5"/>
  <c r="CY27" i="1"/>
  <c r="X27" i="1" s="1"/>
  <c r="AA39" i="5" s="1"/>
  <c r="V39" i="5"/>
  <c r="X60" i="5"/>
  <c r="CC44" i="1"/>
  <c r="AT44" i="1" s="1"/>
  <c r="I43" i="5"/>
  <c r="X42" i="5"/>
  <c r="CV28" i="1"/>
  <c r="U28" i="1" s="1"/>
  <c r="J42" i="5"/>
  <c r="CR26" i="1"/>
  <c r="Q26" i="1" s="1"/>
  <c r="F36" i="5"/>
  <c r="CX14" i="3"/>
  <c r="CQ42" i="1"/>
  <c r="P42" i="1" s="1"/>
  <c r="U84" i="5" s="1"/>
  <c r="E84" i="5"/>
  <c r="Y75" i="5"/>
  <c r="K75" i="5"/>
  <c r="AB36" i="1"/>
  <c r="CQ35" i="1"/>
  <c r="P35" i="1" s="1"/>
  <c r="U63" i="5" s="1"/>
  <c r="E63" i="5"/>
  <c r="K49" i="5"/>
  <c r="Z48" i="5"/>
  <c r="CV26" i="1"/>
  <c r="U26" i="1" s="1"/>
  <c r="J36" i="5"/>
  <c r="CX22" i="3"/>
  <c r="D36" i="5"/>
  <c r="K31" i="5"/>
  <c r="Z30" i="5"/>
  <c r="F214" i="1"/>
  <c r="G99" i="5"/>
  <c r="CW41" i="1"/>
  <c r="V41" i="1" s="1"/>
  <c r="J82" i="5"/>
  <c r="CQ38" i="1"/>
  <c r="P38" i="1" s="1"/>
  <c r="U72" i="5" s="1"/>
  <c r="E72" i="5"/>
  <c r="CD44" i="1"/>
  <c r="CT36" i="1"/>
  <c r="S36" i="1" s="1"/>
  <c r="V66" i="5" s="1"/>
  <c r="V34" i="1"/>
  <c r="Z60" i="5" s="1"/>
  <c r="CS33" i="1"/>
  <c r="CQ33" i="1"/>
  <c r="E57" i="5"/>
  <c r="CT30" i="1"/>
  <c r="E49" i="5"/>
  <c r="X48" i="5"/>
  <c r="I49" i="5"/>
  <c r="V26" i="1"/>
  <c r="P26" i="1"/>
  <c r="U36" i="5" s="1"/>
  <c r="CS25" i="1"/>
  <c r="R25" i="1" s="1"/>
  <c r="X33" i="5" s="1"/>
  <c r="CQ25" i="1"/>
  <c r="P25" i="1" s="1"/>
  <c r="U33" i="5" s="1"/>
  <c r="E33" i="5"/>
  <c r="AB24" i="1"/>
  <c r="E30" i="5" s="1"/>
  <c r="E31" i="5"/>
  <c r="I31" i="5"/>
  <c r="X30" i="5"/>
  <c r="AP44" i="1"/>
  <c r="AP22" i="1" s="1"/>
  <c r="T38" i="1"/>
  <c r="CS36" i="1"/>
  <c r="R36" i="1" s="1"/>
  <c r="X66" i="5" s="1"/>
  <c r="W35" i="1"/>
  <c r="W34" i="1"/>
  <c r="S34" i="1"/>
  <c r="CZ34" i="1" s="1"/>
  <c r="Y34" i="1" s="1"/>
  <c r="AB60" i="5" s="1"/>
  <c r="CS32" i="1"/>
  <c r="R32" i="1" s="1"/>
  <c r="X54" i="5" s="1"/>
  <c r="W29" i="1"/>
  <c r="CW28" i="1"/>
  <c r="V28" i="1" s="1"/>
  <c r="CT28" i="1"/>
  <c r="S28" i="1" s="1"/>
  <c r="E43" i="5"/>
  <c r="CX38" i="3"/>
  <c r="D42" i="5"/>
  <c r="CS27" i="1"/>
  <c r="R27" i="1" s="1"/>
  <c r="X39" i="5" s="1"/>
  <c r="CQ27" i="1"/>
  <c r="P27" i="1" s="1"/>
  <c r="E39" i="5"/>
  <c r="W26" i="1"/>
  <c r="AB26" i="1"/>
  <c r="E36" i="5" s="1"/>
  <c r="E37" i="5"/>
  <c r="CT24" i="1"/>
  <c r="S24" i="1" s="1"/>
  <c r="CX1" i="3"/>
  <c r="D30" i="5"/>
  <c r="CX18" i="3"/>
  <c r="BZ44" i="1"/>
  <c r="J16" i="2"/>
  <c r="J18" i="2" s="1"/>
  <c r="CT41" i="1"/>
  <c r="S41" i="1" s="1"/>
  <c r="K81" i="5"/>
  <c r="Y81" i="5"/>
  <c r="CW39" i="1"/>
  <c r="V39" i="1" s="1"/>
  <c r="J76" i="5"/>
  <c r="CS39" i="1"/>
  <c r="R39" i="1" s="1"/>
  <c r="F76" i="5"/>
  <c r="CQ31" i="1"/>
  <c r="P31" i="1" s="1"/>
  <c r="U51" i="5" s="1"/>
  <c r="E51" i="5"/>
  <c r="W48" i="5"/>
  <c r="I48" i="5"/>
  <c r="CV30" i="1"/>
  <c r="U30" i="1" s="1"/>
  <c r="J48" i="5"/>
  <c r="AB30" i="1"/>
  <c r="E48" i="5" s="1"/>
  <c r="F48" i="5"/>
  <c r="S26" i="1"/>
  <c r="CV24" i="1"/>
  <c r="U24" i="1" s="1"/>
  <c r="J30" i="5"/>
  <c r="AD24" i="1"/>
  <c r="CX42" i="3"/>
  <c r="CX6" i="3"/>
  <c r="CZ32" i="1"/>
  <c r="Y32" i="1" s="1"/>
  <c r="AB54" i="5" s="1"/>
  <c r="CD22" i="1"/>
  <c r="AU44" i="1"/>
  <c r="F16" i="2"/>
  <c r="F18" i="2" s="1"/>
  <c r="BZ22" i="1"/>
  <c r="AQ44" i="1"/>
  <c r="CI44" i="1"/>
  <c r="CC22" i="1"/>
  <c r="CZ40" i="1"/>
  <c r="Y40" i="1" s="1"/>
  <c r="AB78" i="5" s="1"/>
  <c r="CY40" i="1"/>
  <c r="X40" i="1" s="1"/>
  <c r="AA78" i="5" s="1"/>
  <c r="CQ40" i="1"/>
  <c r="P40" i="1" s="1"/>
  <c r="F189" i="1"/>
  <c r="F200" i="1" s="1"/>
  <c r="F221" i="1" s="1"/>
  <c r="F53" i="1"/>
  <c r="BD44" i="1"/>
  <c r="CZ39" i="1"/>
  <c r="Y39" i="1" s="1"/>
  <c r="AB75" i="5" s="1"/>
  <c r="CS35" i="1"/>
  <c r="R35" i="1" s="1"/>
  <c r="X63" i="5" s="1"/>
  <c r="AD35" i="1"/>
  <c r="CR35" i="1" s="1"/>
  <c r="Q35" i="1" s="1"/>
  <c r="W63" i="5" s="1"/>
  <c r="CZ35" i="1"/>
  <c r="Y35" i="1" s="1"/>
  <c r="AB63" i="5" s="1"/>
  <c r="CP32" i="1"/>
  <c r="O32" i="1" s="1"/>
  <c r="CZ27" i="1"/>
  <c r="Y27" i="1" s="1"/>
  <c r="AB39" i="5" s="1"/>
  <c r="CZ24" i="1"/>
  <c r="Y24" i="1" s="1"/>
  <c r="AB30" i="5" s="1"/>
  <c r="CY24" i="1"/>
  <c r="X24" i="1" s="1"/>
  <c r="AA30" i="5" s="1"/>
  <c r="BX22" i="1"/>
  <c r="AO44" i="1"/>
  <c r="CQ29" i="1"/>
  <c r="P29" i="1" s="1"/>
  <c r="U45" i="5" s="1"/>
  <c r="AP224" i="1"/>
  <c r="BC44" i="1"/>
  <c r="AD41" i="1"/>
  <c r="CS41" i="1"/>
  <c r="R41" i="1" s="1"/>
  <c r="CP36" i="1"/>
  <c r="O36" i="1" s="1"/>
  <c r="CP35" i="1"/>
  <c r="O35" i="1" s="1"/>
  <c r="AB32" i="1"/>
  <c r="CZ26" i="1"/>
  <c r="Y26" i="1" s="1"/>
  <c r="AB36" i="5" s="1"/>
  <c r="CY26" i="1"/>
  <c r="X26" i="1" s="1"/>
  <c r="AA36" i="5" s="1"/>
  <c r="CG44" i="1"/>
  <c r="BB44" i="1"/>
  <c r="AD42" i="1"/>
  <c r="CR42" i="1" s="1"/>
  <c r="Q42" i="1" s="1"/>
  <c r="CS42" i="1"/>
  <c r="R42" i="1" s="1"/>
  <c r="CY41" i="1"/>
  <c r="X41" i="1" s="1"/>
  <c r="AA81" i="5" s="1"/>
  <c r="CQ39" i="1"/>
  <c r="P39" i="1" s="1"/>
  <c r="U75" i="5" s="1"/>
  <c r="AD38" i="1"/>
  <c r="CR38" i="1" s="1"/>
  <c r="Q38" i="1" s="1"/>
  <c r="CS38" i="1"/>
  <c r="R38" i="1" s="1"/>
  <c r="W37" i="1"/>
  <c r="S37" i="1"/>
  <c r="AB37" i="1"/>
  <c r="R33" i="1"/>
  <c r="CS31" i="1"/>
  <c r="R31" i="1" s="1"/>
  <c r="AD31" i="1"/>
  <c r="CR31" i="1" s="1"/>
  <c r="Q31" i="1" s="1"/>
  <c r="CZ28" i="1"/>
  <c r="Y28" i="1" s="1"/>
  <c r="AB42" i="5" s="1"/>
  <c r="CY28" i="1"/>
  <c r="X28" i="1" s="1"/>
  <c r="AA42" i="5" s="1"/>
  <c r="AB42" i="1"/>
  <c r="AB41" i="1"/>
  <c r="E81" i="5" s="1"/>
  <c r="AD40" i="1"/>
  <c r="CR40" i="1" s="1"/>
  <c r="Q40" i="1" s="1"/>
  <c r="W78" i="5" s="1"/>
  <c r="AD39" i="1"/>
  <c r="AB38" i="1"/>
  <c r="T33" i="1"/>
  <c r="AB33" i="1"/>
  <c r="CX49" i="3"/>
  <c r="CX53" i="3"/>
  <c r="CX52" i="3"/>
  <c r="CX51" i="3"/>
  <c r="CX50" i="3"/>
  <c r="CX54" i="3"/>
  <c r="CS29" i="1"/>
  <c r="R29" i="1" s="1"/>
  <c r="AD29" i="1"/>
  <c r="CR29" i="1" s="1"/>
  <c r="Q29" i="1" s="1"/>
  <c r="W45" i="5" s="1"/>
  <c r="V27" i="1"/>
  <c r="Q27" i="1"/>
  <c r="W39" i="5" s="1"/>
  <c r="Q25" i="1"/>
  <c r="W33" i="5" s="1"/>
  <c r="AB35" i="1"/>
  <c r="P33" i="1"/>
  <c r="AB31" i="1"/>
  <c r="S30" i="1"/>
  <c r="P30" i="1"/>
  <c r="AB28" i="1"/>
  <c r="E42" i="5" s="1"/>
  <c r="CR28" i="1"/>
  <c r="Q28" i="1" s="1"/>
  <c r="GX27" i="1"/>
  <c r="U27" i="1"/>
  <c r="Y39" i="5" s="1"/>
  <c r="W27" i="1"/>
  <c r="CP26" i="1"/>
  <c r="O26" i="1" s="1"/>
  <c r="GX25" i="1"/>
  <c r="CJ44" i="1" s="1"/>
  <c r="U25" i="1"/>
  <c r="W25" i="1"/>
  <c r="T27" i="1"/>
  <c r="AB27" i="1"/>
  <c r="T25" i="1"/>
  <c r="AB25" i="1"/>
  <c r="CX33" i="3"/>
  <c r="CX37" i="3"/>
  <c r="CX41" i="3"/>
  <c r="CX45" i="3"/>
  <c r="CX36" i="3"/>
  <c r="CX40" i="3"/>
  <c r="CX44" i="3"/>
  <c r="CX48" i="3"/>
  <c r="CX35" i="3"/>
  <c r="CX39" i="3"/>
  <c r="CX43" i="3"/>
  <c r="CX47" i="3"/>
  <c r="CX17" i="3"/>
  <c r="CX21" i="3"/>
  <c r="CX25" i="3"/>
  <c r="CX29" i="3"/>
  <c r="CX20" i="3"/>
  <c r="CX24" i="3"/>
  <c r="CX28" i="3"/>
  <c r="CX32" i="3"/>
  <c r="CX19" i="3"/>
  <c r="CX23" i="3"/>
  <c r="CX27" i="3"/>
  <c r="CX31" i="3"/>
  <c r="CX46" i="3"/>
  <c r="CX30" i="3"/>
  <c r="CX15" i="3"/>
  <c r="CX11" i="3"/>
  <c r="CX7" i="3"/>
  <c r="CX3" i="3"/>
  <c r="CX16" i="3"/>
  <c r="CX12" i="3"/>
  <c r="CX8" i="3"/>
  <c r="CX4" i="3"/>
  <c r="CX13" i="3"/>
  <c r="CX9" i="3"/>
  <c r="CX5" i="3"/>
  <c r="CP27" i="1" l="1"/>
  <c r="O27" i="1" s="1"/>
  <c r="U39" i="5"/>
  <c r="CZ31" i="1"/>
  <c r="Y31" i="1" s="1"/>
  <c r="AB51" i="5" s="1"/>
  <c r="X51" i="5"/>
  <c r="G63" i="5"/>
  <c r="T63" i="5"/>
  <c r="CP28" i="1"/>
  <c r="O28" i="1" s="1"/>
  <c r="W42" i="5"/>
  <c r="I42" i="5"/>
  <c r="AE44" i="1"/>
  <c r="X45" i="5"/>
  <c r="CY33" i="1"/>
  <c r="X33" i="1" s="1"/>
  <c r="AA57" i="5" s="1"/>
  <c r="X57" i="5"/>
  <c r="T66" i="5"/>
  <c r="G66" i="5"/>
  <c r="I88" i="5"/>
  <c r="K42" i="5"/>
  <c r="Y42" i="5"/>
  <c r="AJ44" i="1"/>
  <c r="AJ22" i="1" s="1"/>
  <c r="CP33" i="1"/>
  <c r="O33" i="1" s="1"/>
  <c r="U57" i="5"/>
  <c r="CY31" i="1"/>
  <c r="X31" i="1" s="1"/>
  <c r="AA51" i="5" s="1"/>
  <c r="CP38" i="1"/>
  <c r="O38" i="1" s="1"/>
  <c r="W72" i="5"/>
  <c r="CZ42" i="1"/>
  <c r="Y42" i="1" s="1"/>
  <c r="AB84" i="5" s="1"/>
  <c r="X84" i="5"/>
  <c r="CY36" i="1"/>
  <c r="X36" i="1" s="1"/>
  <c r="AA66" i="5" s="1"/>
  <c r="CY29" i="1"/>
  <c r="X29" i="1" s="1"/>
  <c r="AA45" i="5" s="1"/>
  <c r="CZ41" i="1"/>
  <c r="Y41" i="1" s="1"/>
  <c r="AB81" i="5" s="1"/>
  <c r="I82" i="5"/>
  <c r="X81" i="5"/>
  <c r="T54" i="5"/>
  <c r="G54" i="5"/>
  <c r="H36" i="5"/>
  <c r="V36" i="5"/>
  <c r="Y48" i="5"/>
  <c r="K48" i="5"/>
  <c r="Z75" i="5"/>
  <c r="K76" i="5"/>
  <c r="K43" i="5"/>
  <c r="Z42" i="5"/>
  <c r="CZ25" i="1"/>
  <c r="Y25" i="1" s="1"/>
  <c r="AB33" i="5" s="1"/>
  <c r="K82" i="5"/>
  <c r="Z81" i="5"/>
  <c r="H48" i="5"/>
  <c r="V48" i="5"/>
  <c r="CP40" i="1"/>
  <c r="O40" i="1" s="1"/>
  <c r="U78" i="5"/>
  <c r="X75" i="5"/>
  <c r="I76" i="5"/>
  <c r="K37" i="5"/>
  <c r="Z36" i="5"/>
  <c r="T36" i="5"/>
  <c r="G36" i="5"/>
  <c r="CZ38" i="1"/>
  <c r="Y38" i="1" s="1"/>
  <c r="AB72" i="5" s="1"/>
  <c r="X72" i="5"/>
  <c r="K30" i="5"/>
  <c r="Y30" i="5"/>
  <c r="V81" i="5"/>
  <c r="H81" i="5"/>
  <c r="V42" i="5"/>
  <c r="H42" i="5"/>
  <c r="CY34" i="1"/>
  <c r="X34" i="1" s="1"/>
  <c r="AA60" i="5" s="1"/>
  <c r="V60" i="5"/>
  <c r="AG44" i="1"/>
  <c r="AH44" i="1"/>
  <c r="U44" i="1" s="1"/>
  <c r="Y33" i="5"/>
  <c r="CP30" i="1"/>
  <c r="O30" i="1" s="1"/>
  <c r="U48" i="5"/>
  <c r="CP34" i="1"/>
  <c r="O34" i="1" s="1"/>
  <c r="AI44" i="1"/>
  <c r="AI22" i="1" s="1"/>
  <c r="Z39" i="5"/>
  <c r="CR39" i="1"/>
  <c r="Q39" i="1" s="1"/>
  <c r="F75" i="5"/>
  <c r="CY25" i="1"/>
  <c r="X25" i="1" s="1"/>
  <c r="AA33" i="5" s="1"/>
  <c r="CP31" i="1"/>
  <c r="O31" i="1" s="1"/>
  <c r="W51" i="5"/>
  <c r="CP37" i="1"/>
  <c r="O37" i="1" s="1"/>
  <c r="V69" i="5"/>
  <c r="CP42" i="1"/>
  <c r="O42" i="1" s="1"/>
  <c r="W84" i="5"/>
  <c r="CZ36" i="1"/>
  <c r="Y36" i="1" s="1"/>
  <c r="AB66" i="5" s="1"/>
  <c r="CR41" i="1"/>
  <c r="Q41" i="1" s="1"/>
  <c r="F81" i="5"/>
  <c r="CY42" i="1"/>
  <c r="X42" i="1" s="1"/>
  <c r="AA84" i="5" s="1"/>
  <c r="AF44" i="1"/>
  <c r="AF22" i="1" s="1"/>
  <c r="CY35" i="1"/>
  <c r="X35" i="1" s="1"/>
  <c r="AA63" i="5" s="1"/>
  <c r="CY39" i="1"/>
  <c r="X39" i="1" s="1"/>
  <c r="AA75" i="5" s="1"/>
  <c r="CY32" i="1"/>
  <c r="X32" i="1" s="1"/>
  <c r="AA54" i="5" s="1"/>
  <c r="CR24" i="1"/>
  <c r="Q24" i="1" s="1"/>
  <c r="F30" i="5"/>
  <c r="V30" i="5"/>
  <c r="H30" i="5"/>
  <c r="Y36" i="5"/>
  <c r="K36" i="5"/>
  <c r="W36" i="5"/>
  <c r="I36" i="5"/>
  <c r="GN28" i="1"/>
  <c r="AE22" i="1"/>
  <c r="R44" i="1"/>
  <c r="GN38" i="1"/>
  <c r="GN42" i="1"/>
  <c r="GN31" i="1"/>
  <c r="GM31" i="1"/>
  <c r="CY38" i="1"/>
  <c r="X38" i="1" s="1"/>
  <c r="S44" i="1"/>
  <c r="GN40" i="1"/>
  <c r="CZ33" i="1"/>
  <c r="Y33" i="1" s="1"/>
  <c r="AU22" i="1"/>
  <c r="F63" i="1"/>
  <c r="AU224" i="1"/>
  <c r="CJ22" i="1"/>
  <c r="BA44" i="1"/>
  <c r="CZ30" i="1"/>
  <c r="Y30" i="1" s="1"/>
  <c r="AB48" i="5" s="1"/>
  <c r="CY30" i="1"/>
  <c r="X30" i="1" s="1"/>
  <c r="CG22" i="1"/>
  <c r="AX44" i="1"/>
  <c r="CZ29" i="1"/>
  <c r="Y29" i="1" s="1"/>
  <c r="AB45" i="5" s="1"/>
  <c r="AP18" i="1"/>
  <c r="F233" i="1"/>
  <c r="AO22" i="1"/>
  <c r="AO224" i="1"/>
  <c r="F48" i="1"/>
  <c r="AB40" i="1"/>
  <c r="CI22" i="1"/>
  <c r="AZ44" i="1"/>
  <c r="GN26" i="1"/>
  <c r="GM26" i="1"/>
  <c r="AD44" i="1"/>
  <c r="CY37" i="1"/>
  <c r="X37" i="1" s="1"/>
  <c r="CZ37" i="1"/>
  <c r="Y37" i="1" s="1"/>
  <c r="AB69" i="5" s="1"/>
  <c r="CP39" i="1"/>
  <c r="O39" i="1" s="1"/>
  <c r="CP29" i="1"/>
  <c r="O29" i="1" s="1"/>
  <c r="BD22" i="1"/>
  <c r="F69" i="1"/>
  <c r="BD224" i="1"/>
  <c r="AQ22" i="1"/>
  <c r="AQ224" i="1"/>
  <c r="F54" i="1"/>
  <c r="F222" i="1"/>
  <c r="AH22" i="1"/>
  <c r="BB22" i="1"/>
  <c r="BB224" i="1"/>
  <c r="F57" i="1"/>
  <c r="GN36" i="1"/>
  <c r="GM36" i="1"/>
  <c r="BC22" i="1"/>
  <c r="F60" i="1"/>
  <c r="BC224" i="1"/>
  <c r="CP25" i="1"/>
  <c r="O25" i="1" s="1"/>
  <c r="AC44" i="1"/>
  <c r="GM27" i="1"/>
  <c r="GN27" i="1"/>
  <c r="AG22" i="1"/>
  <c r="T44" i="1"/>
  <c r="W44" i="1"/>
  <c r="GN33" i="1"/>
  <c r="AB39" i="1"/>
  <c r="E75" i="5" s="1"/>
  <c r="AB29" i="1"/>
  <c r="AT22" i="1"/>
  <c r="F62" i="1"/>
  <c r="AT224" i="1"/>
  <c r="W30" i="5" l="1"/>
  <c r="I30" i="5"/>
  <c r="CP24" i="1"/>
  <c r="O24" i="1" s="1"/>
  <c r="G57" i="5"/>
  <c r="T57" i="5"/>
  <c r="GM34" i="1"/>
  <c r="T75" i="5"/>
  <c r="G75" i="5"/>
  <c r="G69" i="5"/>
  <c r="T69" i="5"/>
  <c r="T60" i="5"/>
  <c r="G60" i="5"/>
  <c r="GM32" i="1"/>
  <c r="AL44" i="1"/>
  <c r="GM33" i="1"/>
  <c r="AB57" i="5"/>
  <c r="V44" i="1"/>
  <c r="H87" i="5"/>
  <c r="I75" i="5"/>
  <c r="W75" i="5"/>
  <c r="T33" i="5"/>
  <c r="G33" i="5"/>
  <c r="T45" i="5"/>
  <c r="G45" i="5"/>
  <c r="W81" i="5"/>
  <c r="I81" i="5"/>
  <c r="CP41" i="1"/>
  <c r="O41" i="1" s="1"/>
  <c r="GM35" i="1"/>
  <c r="G78" i="5"/>
  <c r="T78" i="5"/>
  <c r="T72" i="5"/>
  <c r="G72" i="5"/>
  <c r="T42" i="5"/>
  <c r="G42" i="5"/>
  <c r="GN35" i="1"/>
  <c r="GN34" i="1"/>
  <c r="GN30" i="1"/>
  <c r="GN32" i="1"/>
  <c r="GM37" i="1"/>
  <c r="AA69" i="5"/>
  <c r="GM30" i="1"/>
  <c r="AA48" i="5"/>
  <c r="GM40" i="1"/>
  <c r="GM38" i="1"/>
  <c r="AA72" i="5"/>
  <c r="GM42" i="1"/>
  <c r="GM28" i="1"/>
  <c r="T84" i="5"/>
  <c r="G84" i="5"/>
  <c r="G51" i="5"/>
  <c r="T51" i="5"/>
  <c r="T48" i="5"/>
  <c r="G48" i="5"/>
  <c r="G39" i="5"/>
  <c r="T39" i="5"/>
  <c r="GM25" i="1"/>
  <c r="GN25" i="1"/>
  <c r="W22" i="1"/>
  <c r="F68" i="1"/>
  <c r="W224" i="1"/>
  <c r="AK44" i="1"/>
  <c r="AX22" i="1"/>
  <c r="F51" i="1"/>
  <c r="AX224" i="1"/>
  <c r="BA22" i="1"/>
  <c r="BA224" i="1"/>
  <c r="F64" i="1"/>
  <c r="GN37" i="1"/>
  <c r="R22" i="1"/>
  <c r="R224" i="1"/>
  <c r="F58" i="1"/>
  <c r="I20" i="5" s="1"/>
  <c r="T22" i="1"/>
  <c r="T224" i="1"/>
  <c r="F65" i="1"/>
  <c r="I18" i="5" s="1"/>
  <c r="BB18" i="1"/>
  <c r="F237" i="1"/>
  <c r="AQ18" i="1"/>
  <c r="F234" i="1"/>
  <c r="S22" i="1"/>
  <c r="F59" i="1"/>
  <c r="S224" i="1"/>
  <c r="GN29" i="1"/>
  <c r="GM29" i="1"/>
  <c r="AD22" i="1"/>
  <c r="Q44" i="1"/>
  <c r="AZ22" i="1"/>
  <c r="F55" i="1"/>
  <c r="AZ224" i="1"/>
  <c r="AU18" i="1"/>
  <c r="F243" i="1"/>
  <c r="V22" i="1"/>
  <c r="F67" i="1"/>
  <c r="V224" i="1"/>
  <c r="AC22" i="1"/>
  <c r="P44" i="1"/>
  <c r="CF44" i="1"/>
  <c r="CH44" i="1"/>
  <c r="CE44" i="1"/>
  <c r="U22" i="1"/>
  <c r="U224" i="1"/>
  <c r="F66" i="1"/>
  <c r="AL22" i="1"/>
  <c r="Y44" i="1"/>
  <c r="AT18" i="1"/>
  <c r="F242" i="1"/>
  <c r="BC18" i="1"/>
  <c r="F240" i="1"/>
  <c r="BD18" i="1"/>
  <c r="F249" i="1"/>
  <c r="GN39" i="1"/>
  <c r="GM39" i="1"/>
  <c r="AO18" i="1"/>
  <c r="F228" i="1"/>
  <c r="G81" i="5" l="1"/>
  <c r="T81" i="5"/>
  <c r="GN41" i="1"/>
  <c r="GM41" i="1"/>
  <c r="T30" i="5"/>
  <c r="G87" i="5" s="1"/>
  <c r="G30" i="5"/>
  <c r="AB44" i="1"/>
  <c r="GN24" i="1"/>
  <c r="CB44" i="1" s="1"/>
  <c r="CB22" i="1" s="1"/>
  <c r="GM24" i="1"/>
  <c r="H16" i="2"/>
  <c r="I17" i="5"/>
  <c r="I12" i="5" s="1"/>
  <c r="I87" i="5"/>
  <c r="CF22" i="1"/>
  <c r="AW44" i="1"/>
  <c r="AZ18" i="1"/>
  <c r="F235" i="1"/>
  <c r="AK22" i="1"/>
  <c r="X44" i="1"/>
  <c r="Y22" i="1"/>
  <c r="F71" i="1"/>
  <c r="Y224" i="1"/>
  <c r="P22" i="1"/>
  <c r="F47" i="1"/>
  <c r="P224" i="1"/>
  <c r="AX18" i="1"/>
  <c r="F231" i="1"/>
  <c r="W18" i="1"/>
  <c r="F248" i="1"/>
  <c r="U18" i="1"/>
  <c r="F246" i="1"/>
  <c r="Q22" i="1"/>
  <c r="F56" i="1"/>
  <c r="Q224" i="1"/>
  <c r="S18" i="1"/>
  <c r="F239" i="1"/>
  <c r="T18" i="1"/>
  <c r="F245" i="1"/>
  <c r="CE22" i="1"/>
  <c r="AV44" i="1"/>
  <c r="H18" i="2"/>
  <c r="I16" i="2"/>
  <c r="I18" i="2" s="1"/>
  <c r="CH22" i="1"/>
  <c r="AY44" i="1"/>
  <c r="V18" i="1"/>
  <c r="F247" i="1"/>
  <c r="R18" i="1"/>
  <c r="F238" i="1"/>
  <c r="BA18" i="1"/>
  <c r="F244" i="1"/>
  <c r="O44" i="1" l="1"/>
  <c r="AB22" i="1"/>
  <c r="AS44" i="1"/>
  <c r="F61" i="1" s="1"/>
  <c r="CA44" i="1"/>
  <c r="P18" i="1"/>
  <c r="F227" i="1"/>
  <c r="AV22" i="1"/>
  <c r="F49" i="1"/>
  <c r="AV224" i="1"/>
  <c r="AS22" i="1"/>
  <c r="AS224" i="1"/>
  <c r="X22" i="1"/>
  <c r="X224" i="1"/>
  <c r="F70" i="1"/>
  <c r="AW22" i="1"/>
  <c r="AW224" i="1"/>
  <c r="F50" i="1"/>
  <c r="AY22" i="1"/>
  <c r="F52" i="1"/>
  <c r="AY224" i="1"/>
  <c r="Q18" i="1"/>
  <c r="F236" i="1"/>
  <c r="Y18" i="1"/>
  <c r="F251" i="1"/>
  <c r="CA22" i="1" l="1"/>
  <c r="AR44" i="1"/>
  <c r="O22" i="1"/>
  <c r="O224" i="1"/>
  <c r="F46" i="1"/>
  <c r="AS18" i="1"/>
  <c r="F241" i="1"/>
  <c r="AV18" i="1"/>
  <c r="F229" i="1"/>
  <c r="AW18" i="1"/>
  <c r="F230" i="1"/>
  <c r="X18" i="1"/>
  <c r="F250" i="1"/>
  <c r="AY18" i="1"/>
  <c r="F232" i="1"/>
  <c r="AR224" i="1" l="1"/>
  <c r="F72" i="1"/>
  <c r="AR22" i="1"/>
  <c r="O18" i="1"/>
  <c r="F226" i="1"/>
  <c r="F252" i="1" l="1"/>
  <c r="AR18" i="1"/>
</calcChain>
</file>

<file path=xl/sharedStrings.xml><?xml version="1.0" encoding="utf-8"?>
<sst xmlns="http://schemas.openxmlformats.org/spreadsheetml/2006/main" count="2700" uniqueCount="596">
  <si>
    <t>АтомСмета</t>
  </si>
  <si>
    <t>_PS_</t>
  </si>
  <si>
    <t/>
  </si>
  <si>
    <t>М4 КС3</t>
  </si>
  <si>
    <t>Конструкции с отметки -7,300 до -4,040</t>
  </si>
  <si>
    <t>комплект РД</t>
  </si>
  <si>
    <t>ФЕР-2001 (редакция 2020г.) изм.1-5</t>
  </si>
  <si>
    <t>Строительство здания с подвалом в местности, приравненной к районам Крайнего Севера</t>
  </si>
  <si>
    <t>Сметные нормы списания</t>
  </si>
  <si>
    <t>Коды ценников</t>
  </si>
  <si>
    <t>ФЕР-2020 И5 Строительство</t>
  </si>
  <si>
    <t>ГСН (ГЭСН, ФЕР) и ТЕР (Методики НР (812/пр) и СП (774/пр) от 24.06.2021 г.</t>
  </si>
  <si>
    <t>ФЕР-2020 - изменения И5</t>
  </si>
  <si>
    <t>8 _Поправки для ГСН (ФЕР) 2020 от 09.02.2021 г И5 Строительство</t>
  </si>
  <si>
    <t>Новая локальная смета</t>
  </si>
  <si>
    <t>комплект чертежей РД</t>
  </si>
  <si>
    <t>1</t>
  </si>
  <si>
    <t>06-06-002-09</t>
  </si>
  <si>
    <t>Устройство железобетонных стен и перегородок высотой: до 6 м, толщиной 300 мм</t>
  </si>
  <si>
    <t>100 м3</t>
  </si>
  <si>
    <t>ФЕР-2001, 06-06-002-09, приказ Минстроя России № 876/пр от 26.12.2019</t>
  </si>
  <si>
    <t>Общестроительные работы</t>
  </si>
  <si>
    <t>Бетонные и железобетонные монолитные конструкции и работы в строительстве</t>
  </si>
  <si>
    <t>ФЕР-06</t>
  </si>
  <si>
    <t>2</t>
  </si>
  <si>
    <t>04.1.02.05-0009</t>
  </si>
  <si>
    <t>Смеси бетонные тяжелого бетона (БСТ), класс В25 (М350)</t>
  </si>
  <si>
    <t>м3</t>
  </si>
  <si>
    <t>ФССЦ-2001, 04.1.02.05-0009, приказ Минстроя России № 876/пр от 26.12.2019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</si>
  <si>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</si>
  <si>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</si>
  <si>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</si>
  <si>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3</t>
  </si>
  <si>
    <t>06-06-002-10</t>
  </si>
  <si>
    <t>Устройство железобетонных стен и перегородок высотой: до 6 м, толщиной 500 мм</t>
  </si>
  <si>
    <t>ФЕР-2001, 06-06-002-10, приказ Минстроя России № 876/пр от 26.12.2019</t>
  </si>
  <si>
    <t>4</t>
  </si>
  <si>
    <t>5</t>
  </si>
  <si>
    <t>06-06-002-11</t>
  </si>
  <si>
    <t>Устройство железобетонных стен и перегородок высотой: до 6 м, толщиной 1000 мм</t>
  </si>
  <si>
    <t>ФЕР-2001, 06-06-002-11, приказ Минстроя России № 876/пр от 26.12.2019</t>
  </si>
  <si>
    <t>6</t>
  </si>
  <si>
    <t>7</t>
  </si>
  <si>
    <t>06-17-002-01</t>
  </si>
  <si>
    <t>Установка арматуры сверх учтенной в расценке</t>
  </si>
  <si>
    <t>т</t>
  </si>
  <si>
    <t>ФЕР-2001, 06-17-002-01, приказ Минстроя России № 876/пр от 26.12.2019</t>
  </si>
  <si>
    <t>Бетонные и железобетонные монолитные конструкции и работы в строительстве с применением индустриальных видов опалубки</t>
  </si>
  <si>
    <t>8</t>
  </si>
  <si>
    <t>08.4.03.02-0002</t>
  </si>
  <si>
    <t>Сталь арматурная, горячекатаная, гладкая, класс А-I, диаметр 8 мм</t>
  </si>
  <si>
    <t>ФССЦ-2001, 08.4.03.02-0002, приказ Минстроя России № 876/пр от 26.12.2019</t>
  </si>
  <si>
    <t>9</t>
  </si>
  <si>
    <t>08.4.03.02-0003</t>
  </si>
  <si>
    <t>Сталь арматурная, горячекатаная, гладкая, класс А-I, диаметр 10 мм</t>
  </si>
  <si>
    <t>ФССЦ-2001, 08.4.03.02-0003, приказ Минстроя России № 876/пр от 26.12.2019</t>
  </si>
  <si>
    <t>10</t>
  </si>
  <si>
    <t>08.4.03.03-0032</t>
  </si>
  <si>
    <t>Сталь арматурная, горячекатаная, периодического профиля, класс А-III, диаметр 12 мм</t>
  </si>
  <si>
    <t>ФССЦ-2001, 08.4.03.03-0032, приказ Минстроя России № 876/пр от 26.12.2019</t>
  </si>
  <si>
    <t>11</t>
  </si>
  <si>
    <t>08.4.03.03-0034</t>
  </si>
  <si>
    <t>Сталь арматурная, горячекатаная, периодического профиля, класс А-III, диаметр 16-18 мм</t>
  </si>
  <si>
    <t>ФССЦ-2001, 08.4.03.03-0034, приказ Минстроя России № 876/пр от 26.12.2019</t>
  </si>
  <si>
    <t>12</t>
  </si>
  <si>
    <t>08.4.03.03-0035</t>
  </si>
  <si>
    <t>Сталь арматурная, горячекатаная, периодического профиля, класс А-III, диаметр 20-22 мм</t>
  </si>
  <si>
    <t>ФССЦ-2001, 08.4.03.03-0035, приказ Минстроя России № 876/пр от 26.12.2019</t>
  </si>
  <si>
    <t>13</t>
  </si>
  <si>
    <t>08.4.03.03-0036</t>
  </si>
  <si>
    <t>Сталь арматурная, горячекатаная, периодического профиля, класс А-III, диаметр 25-28 мм</t>
  </si>
  <si>
    <t>ФССЦ-2001, 08.4.03.03-0036, приказ Минстроя России № 876/пр от 26.12.2019</t>
  </si>
  <si>
    <t>14</t>
  </si>
  <si>
    <t>08.4.03.03-0037</t>
  </si>
  <si>
    <t>Сталь арматурная, горячекатаная, периодического профиля, класс А-III, диаметр 32-40 мм_диаметр 32 мм</t>
  </si>
  <si>
    <t>ФССЦ-2001, 08.4.03.03-0037, приказ Минстроя России № 876/пр от 26.12.2019</t>
  </si>
  <si>
    <t>15</t>
  </si>
  <si>
    <t>Сталь арматурная, горячекатаная, периодического профиля, класс А-III, диаметр 32-40 мм_диаметр 36 мм</t>
  </si>
  <si>
    <t>16</t>
  </si>
  <si>
    <t>06-03-004-09</t>
  </si>
  <si>
    <t>Установка закладных деталей весом до 4 кг_МН-3 37 шт по 3,5 кг и МН-8 112 шт по 2,3 кг</t>
  </si>
  <si>
    <t>ФЕР-2001 доп. 3, 06-03-004-09, приказ Минстроя России № 352/пр от 30.06.2020</t>
  </si>
  <si>
    <t>17</t>
  </si>
  <si>
    <t>08.4.01.02-0013</t>
  </si>
  <si>
    <t>Детали закладные и накладные, изготовленные с применением сварки, гнутья, сверления (пробивки) отверстий (при наличии одной из этих операций или всего перечня в любых сочетаниях), поставляемые отдельно</t>
  </si>
  <si>
    <t>ФССЦ-2001, 08.4.01.02-0013, приказ Минстроя России № 876/пр от 26.12.2019</t>
  </si>
  <si>
    <t>18</t>
  </si>
  <si>
    <t>06-03-004-10</t>
  </si>
  <si>
    <t>Установка закладных деталей весом до 20 кг_МН-25 18 шт по 12,5 кг</t>
  </si>
  <si>
    <t>ФЕР-2001 доп. 3, 06-03-004-10, приказ Минстроя России № 352/пр от 30.06.2020</t>
  </si>
  <si>
    <t>19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</si>
  <si>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</si>
  <si>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</si>
  <si>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</si>
  <si>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</si>
  <si>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</si>
  <si>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</si>
  <si>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</si>
  <si>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</si>
  <si>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</si>
  <si>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</si>
  <si>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</si>
  <si>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</si>
  <si>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</si>
  <si>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</si>
  <si>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</si>
  <si>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</si>
  <si>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</si>
  <si>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</si>
  <si>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</si>
  <si>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</si>
  <si>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</si>
  <si>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</si>
  <si>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</si>
  <si>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</si>
  <si>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</si>
  <si>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</si>
  <si>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</si>
  <si>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</si>
  <si>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</si>
  <si>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</si>
  <si>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</si>
  <si>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</si>
  <si>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</si>
  <si>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</si>
  <si>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</si>
  <si>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</si>
  <si>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</si>
  <si>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</si>
  <si>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</si>
  <si>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</si>
  <si>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</si>
  <si>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</si>
  <si>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</si>
  <si>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</si>
  <si>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</si>
  <si>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</si>
  <si>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</si>
  <si>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</si>
  <si>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</si>
  <si>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</si>
  <si>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</si>
  <si>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</si>
  <si>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</si>
  <si>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</si>
  <si>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ОБ_ПЗ</t>
  </si>
  <si>
    <t>СТОИМОСТЬ ОБОРУДОВАНИЯ</t>
  </si>
  <si>
    <t>ОБ_ТиУ%</t>
  </si>
  <si>
    <t>ТАРА И УПАКОВКА</t>
  </si>
  <si>
    <t>0.5%</t>
  </si>
  <si>
    <t>ОБ_ТР%</t>
  </si>
  <si>
    <t>ТРАНСПОРТНЫЕ РАСХОДЫ</t>
  </si>
  <si>
    <t>3%</t>
  </si>
  <si>
    <t>ОБ_К%</t>
  </si>
  <si>
    <t>КОМПЛЕКТАЦИЯ</t>
  </si>
  <si>
    <t>ОБ_ЗЧ%</t>
  </si>
  <si>
    <t>ЗАПЧАСТИ</t>
  </si>
  <si>
    <t>0%</t>
  </si>
  <si>
    <t>ОБ_НС%</t>
  </si>
  <si>
    <t>НАЦЕНКА СНАБА</t>
  </si>
  <si>
    <t>ОБ_ЗСР%</t>
  </si>
  <si>
    <t>ЗАГОТОВИТЕЛЬНО-СКЛАДСКИЕ РАСХОДЫ</t>
  </si>
  <si>
    <t>1.2%</t>
  </si>
  <si>
    <t>ОБ_Итого</t>
  </si>
  <si>
    <t>ВСЕГО, СТОИМОСТЬ ОБОРУДОВАНИЯ</t>
  </si>
  <si>
    <t>Всего Оборудования</t>
  </si>
  <si>
    <t>МР_ПЗ</t>
  </si>
  <si>
    <t>СТОИМОСТЬ МОНТАЖНЫХ РАБОТ</t>
  </si>
  <si>
    <t>МР_СТМАТ</t>
  </si>
  <si>
    <t>Стоимость материалов, учтенных в расценках</t>
  </si>
  <si>
    <t>МР_М_не_учт</t>
  </si>
  <si>
    <t>МАТЕРИАЛЬНЫЕ РЕСУРСЫ, НЕ УЧТЕННЫЕ В РАСЦЕНКАХ</t>
  </si>
  <si>
    <t>МР_Возврат_М</t>
  </si>
  <si>
    <t>МР_ОЗП</t>
  </si>
  <si>
    <t>в т.ч. ОЗП</t>
  </si>
  <si>
    <t>МР_ЭММ</t>
  </si>
  <si>
    <t>в т.ч. ЭММ</t>
  </si>
  <si>
    <t>МР_ЗПМ</t>
  </si>
  <si>
    <t>в т.ч. ЗПМ</t>
  </si>
  <si>
    <t>МР_ТЗ</t>
  </si>
  <si>
    <t>МР_ТЗМ</t>
  </si>
  <si>
    <t>МР_НР</t>
  </si>
  <si>
    <t>НАКЛАДНЫЕ РАСХОДЫ</t>
  </si>
  <si>
    <t>МР_СмПриб</t>
  </si>
  <si>
    <t>СМЕТНАЯ ПРИБЫЛЬ</t>
  </si>
  <si>
    <t>МР_Всего</t>
  </si>
  <si>
    <t>ВСЕГО, СТОИМОСТЬ МОНТАЖНЫХ РАБОТ</t>
  </si>
  <si>
    <t>Всего МР</t>
  </si>
  <si>
    <t>ОС_ПЗ</t>
  </si>
  <si>
    <t>СТОИМОСТЬ ОБЩЕСТРОИТЕЛЬНЫХ РАБОТ</t>
  </si>
  <si>
    <t>ОС_СТМАТ</t>
  </si>
  <si>
    <t>ОС_М_не_учт</t>
  </si>
  <si>
    <t>ОС_ВОЗВР_М</t>
  </si>
  <si>
    <t>ОС_ОЗП</t>
  </si>
  <si>
    <t>ОС_ЭММ</t>
  </si>
  <si>
    <t>ОС_ЗПМ</t>
  </si>
  <si>
    <t>ОС_ТЗ</t>
  </si>
  <si>
    <t>ОС_ТЗМ</t>
  </si>
  <si>
    <t>ОС_НР</t>
  </si>
  <si>
    <t>ОС_СмПриб</t>
  </si>
  <si>
    <t>ОС_Всего</t>
  </si>
  <si>
    <t>ВСЕГО, СТОИМОСТЬ ОБЩЕСТРОИТЕЛЬНЫХ РАБОТ</t>
  </si>
  <si>
    <t>Всего ОБЩ. Р</t>
  </si>
  <si>
    <t>РС_ПЗ</t>
  </si>
  <si>
    <t>СТОИМОСТЬ РЕМОНТНО_СТРОИТЕЛЬНЫХ РАБОТ</t>
  </si>
  <si>
    <t>РС_СТМАТ</t>
  </si>
  <si>
    <t>РС_М_не_учт</t>
  </si>
  <si>
    <t>РС_ВОЗВР_М</t>
  </si>
  <si>
    <t>РС_ОЗП</t>
  </si>
  <si>
    <t>РС_ЭММ</t>
  </si>
  <si>
    <t>РС_ЗПМ</t>
  </si>
  <si>
    <t>РС_ТЗ</t>
  </si>
  <si>
    <t>РС_ТЗМ</t>
  </si>
  <si>
    <t>РС_НР</t>
  </si>
  <si>
    <t>РС_СмПриб</t>
  </si>
  <si>
    <t>РС_Всего</t>
  </si>
  <si>
    <t>ВСЕГО, СТОИМОСТЬ РЕМОНТНО_СТРОИТЕЛЬНЫХ РАБОТ</t>
  </si>
  <si>
    <t>Всего Рем-стр. Р.</t>
  </si>
  <si>
    <t>РР_ПЗ</t>
  </si>
  <si>
    <t>СТОИМОСТЬ РЕМОНТНО_РЕСТАВРАЦИОННЫХ РАБОТ</t>
  </si>
  <si>
    <t>РР_СТМАТ</t>
  </si>
  <si>
    <t>РР_М_не_учт</t>
  </si>
  <si>
    <t>РР_возвр_М</t>
  </si>
  <si>
    <t>Возврат Материалов</t>
  </si>
  <si>
    <t>РР_ОЗП</t>
  </si>
  <si>
    <t>РР_ЭММ</t>
  </si>
  <si>
    <t>РР_ЗПМ</t>
  </si>
  <si>
    <t>РР_ТЗ</t>
  </si>
  <si>
    <t>РР_ТЗМ</t>
  </si>
  <si>
    <t>РР_НР</t>
  </si>
  <si>
    <t>РР_СмПриб</t>
  </si>
  <si>
    <t>РР_Всего</t>
  </si>
  <si>
    <t>ВСЕГО, СТОИМОСТЬ РЕМНТНО_РЕСТАВРАЦИОННЫХ РАБОТ</t>
  </si>
  <si>
    <t>Всего Рем-рест Р.</t>
  </si>
  <si>
    <t>МЕТ_ПЗ</t>
  </si>
  <si>
    <t>СТОИМОСТЬ МЕТАЛЛОМОНТАЖНЫХ РАБОТ</t>
  </si>
  <si>
    <t>МЕТ_СТМАТ</t>
  </si>
  <si>
    <t>МЕТ_М_не_учт</t>
  </si>
  <si>
    <t>МЕТ_ВОЗВРМАТ</t>
  </si>
  <si>
    <t>МЕТ_ОЗП</t>
  </si>
  <si>
    <t>МЕТ_ЭММ</t>
  </si>
  <si>
    <t>МЕТ_ЗПМ</t>
  </si>
  <si>
    <t>МЕТ_ТЗ</t>
  </si>
  <si>
    <t>МЕТ_ТЗМ</t>
  </si>
  <si>
    <t>МЕТ_НР</t>
  </si>
  <si>
    <t>МЕТ_СмПриб</t>
  </si>
  <si>
    <t>МЕТ_Всего</t>
  </si>
  <si>
    <t>ВСЕГО, СТОИМОСТЬ МЕТАЛЛОМОНТАЖНЫХ РАБОТ</t>
  </si>
  <si>
    <t>Всего Метал-ций</t>
  </si>
  <si>
    <t>САНТЕХ_ПЗ</t>
  </si>
  <si>
    <t>СТОИМОСТЬ САНТЕХНИЧЕСКИХ РАБОТ</t>
  </si>
  <si>
    <t>САНТЕХ_СТМАТ</t>
  </si>
  <si>
    <t>САНТЕХ_М_не_учт</t>
  </si>
  <si>
    <t>САНТЕХ_ВОЗВРМАТ</t>
  </si>
  <si>
    <t>САНТЕХ_ОЗП</t>
  </si>
  <si>
    <t>САНТЕХ_ЭММ</t>
  </si>
  <si>
    <t>САНТЕХ_ЗПМ</t>
  </si>
  <si>
    <t>САНТЕХ_ТЗ</t>
  </si>
  <si>
    <t>САНТЕХ_ТЗМ</t>
  </si>
  <si>
    <t>САНТЕХ_НР</t>
  </si>
  <si>
    <t>САНТЕХ_СмПриб</t>
  </si>
  <si>
    <t>САНТЕХ_Всего</t>
  </si>
  <si>
    <t>ВСЕГО, СТОИМОСТЬ САНТЕХНИЧЕСКИХ РАБОТ</t>
  </si>
  <si>
    <t>Всего Сантех Р.</t>
  </si>
  <si>
    <t>БУР_ПЗ</t>
  </si>
  <si>
    <t>СТОИМОСТЬ БУРОВЗРЫВНЫХ РАБОТ</t>
  </si>
  <si>
    <t>БУР_СТМАТ</t>
  </si>
  <si>
    <t>БУР_М_не_учт</t>
  </si>
  <si>
    <t>БУР_ВОЗВРМАТ</t>
  </si>
  <si>
    <t>БУР_ОЗП</t>
  </si>
  <si>
    <t>БУР_ЭММ</t>
  </si>
  <si>
    <t>БУР_ЗПМ</t>
  </si>
  <si>
    <t>БУР_ТЗ</t>
  </si>
  <si>
    <t>БУР_ТЗМ</t>
  </si>
  <si>
    <t>БУР_НР</t>
  </si>
  <si>
    <t>БУР_СмПриб</t>
  </si>
  <si>
    <t>БУР_Всего</t>
  </si>
  <si>
    <t>ВСЕГО, СТОИМОСТЬ БУРОВЗРЫВНЫХ РАБОТ</t>
  </si>
  <si>
    <t>Всего Буровзр Р.</t>
  </si>
  <si>
    <t>ГОР_ПЗ</t>
  </si>
  <si>
    <t>СТОИМОСТЬ ГОРНОПРОХОДЧЕСКИХ РАБОТ</t>
  </si>
  <si>
    <t>ГОР_СТМАТ</t>
  </si>
  <si>
    <t>ГОР_М_не_учт</t>
  </si>
  <si>
    <t>ГОРН_ВОЗВРМАТ</t>
  </si>
  <si>
    <t>ГОР_ОЗП</t>
  </si>
  <si>
    <t>ГОР_ЭММ</t>
  </si>
  <si>
    <t>ГОР_ЗПМ</t>
  </si>
  <si>
    <t>ГОР_ТЗ</t>
  </si>
  <si>
    <t>ГОР_ТЗМ</t>
  </si>
  <si>
    <t>ГОР_НР</t>
  </si>
  <si>
    <t>ГОР_СмПриб</t>
  </si>
  <si>
    <t>ГОР_Всего</t>
  </si>
  <si>
    <t>ВСЕГО, СТОИМОСТЬ ГОРНОПРОХОДЧЕСКИХ РАБОТ</t>
  </si>
  <si>
    <t>Всего Горновс. Р.</t>
  </si>
  <si>
    <t>ПРОЧ_ПЗ</t>
  </si>
  <si>
    <t>СТОИМОСТЬ ПРОЧИХ РАБОТ</t>
  </si>
  <si>
    <t>ПРОЧ_СТМАТ</t>
  </si>
  <si>
    <t>ПРОЧ_М_не_учт</t>
  </si>
  <si>
    <t>ПРОЧ_ВОЗВРМАТ</t>
  </si>
  <si>
    <t>ПРОЧ_ОЗП</t>
  </si>
  <si>
    <t>ПРОЧ_ЭММ</t>
  </si>
  <si>
    <t>ПРОЧ_ЗПМ</t>
  </si>
  <si>
    <t>ПРОЧ_ТЗ</t>
  </si>
  <si>
    <t>ПРОЧ_ТЗМ</t>
  </si>
  <si>
    <t>ПРОЧ_НР</t>
  </si>
  <si>
    <t>ПРОЧ_СмПриб</t>
  </si>
  <si>
    <t>ПРОЧ_Всего</t>
  </si>
  <si>
    <t>ВСЕГО, СТОИМОСТЬ ПРОЧИХ РАБОТ</t>
  </si>
  <si>
    <t>Всего Прочих Р.</t>
  </si>
  <si>
    <t>ПУСК_ПЗ</t>
  </si>
  <si>
    <t>СТОИМОСТЬ ПУСКОНАЛАДОЧНЫХ РАБОТ</t>
  </si>
  <si>
    <t>ПУСК_СТМАТ</t>
  </si>
  <si>
    <t>ПУСК_М_не_учт</t>
  </si>
  <si>
    <t>ПУСК_М_ВОЗВРМАТ</t>
  </si>
  <si>
    <t>ПУСК_ОЗП</t>
  </si>
  <si>
    <t>ПУСК_ЭММ</t>
  </si>
  <si>
    <t>ПУСК_ЗПМ</t>
  </si>
  <si>
    <t>ПУСК_ТЗ</t>
  </si>
  <si>
    <t>ПУСК_ТЗМ</t>
  </si>
  <si>
    <t>ПУСК_НР</t>
  </si>
  <si>
    <t>ПУСК_СмПриб</t>
  </si>
  <si>
    <t>ПУСК_Всего</t>
  </si>
  <si>
    <t>ВСЕГО, СТОИМОСТЬ ПУСКОНАЛАДОЧНЫХ РАБОТ</t>
  </si>
  <si>
    <t>Всего Пускон. Р.</t>
  </si>
  <si>
    <t>МАШ И МЕХ</t>
  </si>
  <si>
    <t>МАШИНЫ И МЕХАНИЗМЫ</t>
  </si>
  <si>
    <t>МАТЕРИАЛЫ</t>
  </si>
  <si>
    <t>ПЕРЕВ</t>
  </si>
  <si>
    <t>ПЕРЕВОЗКА</t>
  </si>
  <si>
    <t>ПОГРУЗ</t>
  </si>
  <si>
    <t>ПОГРУЗОЧНЫЕ РАБОТЫ</t>
  </si>
  <si>
    <t>ТАРА_УП</t>
  </si>
  <si>
    <t>ТАРА, УПАКОВКА</t>
  </si>
  <si>
    <t>ВСЕГО_ПЗ</t>
  </si>
  <si>
    <t>ВСЕГО ПО СМЕТЕ</t>
  </si>
  <si>
    <t>Всего по Смете</t>
  </si>
  <si>
    <t>ВСЕГО_ВОЗВРМАТ</t>
  </si>
  <si>
    <t>ВСЕГО СТОИМОСТЬ ВОЗВРАЩАЕМЫХ МАТЕРИАЛОВ</t>
  </si>
  <si>
    <t>ВСЕГО_НР</t>
  </si>
  <si>
    <t>ВСЕГО НАКЛАДНЫЕ РАСХОДЫ</t>
  </si>
  <si>
    <t>ВСЕГО_СМ ПРИБ</t>
  </si>
  <si>
    <t>ВСЕГО СМЕТНАЯ ПРИБЫЛЬ</t>
  </si>
  <si>
    <t>ВСЕГО_МАТ</t>
  </si>
  <si>
    <t>Стоимость Материалов</t>
  </si>
  <si>
    <t>ВСЕГО_ОЗП</t>
  </si>
  <si>
    <t>Оплата основных рабочих</t>
  </si>
  <si>
    <t>ВСЕГО_ЭММ</t>
  </si>
  <si>
    <t>Эксплуатация Машин и Механизмов</t>
  </si>
  <si>
    <t>ВСЕГО_ЗПМ</t>
  </si>
  <si>
    <t>Оплата механизаторов</t>
  </si>
  <si>
    <t>СМ_ЗП</t>
  </si>
  <si>
    <t>СМЕТНАЯ ЗАРАБОТНАЯ ПЛАТА</t>
  </si>
  <si>
    <t>ОЗП+ЗПМ</t>
  </si>
  <si>
    <t>ВСЕГО_ТЗ</t>
  </si>
  <si>
    <t>Трудозатраты осн. рабочих</t>
  </si>
  <si>
    <t>ВСЕГО_ТЗМ</t>
  </si>
  <si>
    <t>Трудозатраты механизаторов</t>
  </si>
  <si>
    <t>НОРМ_ТРУД</t>
  </si>
  <si>
    <t>Нормативная трудоемкость</t>
  </si>
  <si>
    <t>ТЗ+ТЗМ</t>
  </si>
  <si>
    <t>СР</t>
  </si>
  <si>
    <t>СТРОИТЕЛЬНЫЕ РАБОТЫ</t>
  </si>
  <si>
    <t>МР</t>
  </si>
  <si>
    <t>МОНТАЖНЫЕ РАБОТЫ</t>
  </si>
  <si>
    <t>ОБ</t>
  </si>
  <si>
    <t>ОБОРУДОВАНИЕ</t>
  </si>
  <si>
    <t>ПРОЧ</t>
  </si>
  <si>
    <t>ПРОЧИЕ</t>
  </si>
  <si>
    <t>СМЕТНАЯ СТОИМОСТЬ</t>
  </si>
  <si>
    <t>1т15</t>
  </si>
  <si>
    <t>труба 18х1,8</t>
  </si>
  <si>
    <t>222</t>
  </si>
  <si>
    <t>Новая переменная</t>
  </si>
  <si>
    <t>2222</t>
  </si>
  <si>
    <t>2223</t>
  </si>
  <si>
    <t>223</t>
  </si>
  <si>
    <t>224</t>
  </si>
  <si>
    <t>225</t>
  </si>
  <si>
    <t>23</t>
  </si>
  <si>
    <t>aaa</t>
  </si>
  <si>
    <t>aaa1</t>
  </si>
  <si>
    <t>b</t>
  </si>
  <si>
    <t>co</t>
  </si>
  <si>
    <t>Coefficient</t>
  </si>
  <si>
    <t>g1</t>
  </si>
  <si>
    <t>Переменная 1</t>
  </si>
  <si>
    <t>g2</t>
  </si>
  <si>
    <t>Переменная 2</t>
  </si>
  <si>
    <t>g3</t>
  </si>
  <si>
    <t>Variable 3</t>
  </si>
  <si>
    <t>i</t>
  </si>
  <si>
    <t>inc</t>
  </si>
  <si>
    <t>Increment</t>
  </si>
  <si>
    <t>Mk</t>
  </si>
  <si>
    <t>MMM</t>
  </si>
  <si>
    <t>Моя переменная</t>
  </si>
  <si>
    <t>tt</t>
  </si>
  <si>
    <t>Voyager</t>
  </si>
  <si>
    <t>12121212</t>
  </si>
  <si>
    <t>xxx</t>
  </si>
  <si>
    <t>zzz</t>
  </si>
  <si>
    <t>высота</t>
  </si>
  <si>
    <t>стена №1</t>
  </si>
  <si>
    <t>ГлобПер</t>
  </si>
  <si>
    <t>Глобальная переменная</t>
  </si>
  <si>
    <t>длина</t>
  </si>
  <si>
    <t>К1</t>
  </si>
  <si>
    <t>Окраска, м2</t>
  </si>
  <si>
    <t>О1</t>
  </si>
  <si>
    <t>Огнезащита, м2</t>
  </si>
  <si>
    <t>Переменная</t>
  </si>
  <si>
    <t>Переменная2</t>
  </si>
  <si>
    <t>index</t>
  </si>
  <si>
    <t>Переменная3</t>
  </si>
  <si>
    <t>Переменная4</t>
  </si>
  <si>
    <t>Переменная5</t>
  </si>
  <si>
    <t>Переменная6</t>
  </si>
  <si>
    <t>Переменная7</t>
  </si>
  <si>
    <t>Переменная_1</t>
  </si>
  <si>
    <t>Переменная_13</t>
  </si>
  <si>
    <t>Переменная_2</t>
  </si>
  <si>
    <t>Переменная_3</t>
  </si>
  <si>
    <t>Переменная_5</t>
  </si>
  <si>
    <t>Переменная_6</t>
  </si>
  <si>
    <t>Переменная_7</t>
  </si>
  <si>
    <t>Переменная_8</t>
  </si>
  <si>
    <t>Переменная_9</t>
  </si>
  <si>
    <t>разработка логистики транспорта</t>
  </si>
  <si>
    <t>Т1</t>
  </si>
  <si>
    <t>Теплоизоляция, м3</t>
  </si>
  <si>
    <t>ХЕР_Г</t>
  </si>
  <si>
    <t>СТР_РЕК</t>
  </si>
  <si>
    <t>СТРОИТЕЛЬСТВО и РЕКОНСТРУКЦИЯ  зданий и сооружений всех назначений</t>
  </si>
  <si>
    <t>РЕМ_ЖИЛ</t>
  </si>
  <si>
    <t>КАП. РЕМ.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</si>
  <si>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</si>
  <si>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</si>
  <si>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</si>
  <si>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</si>
  <si>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</si>
  <si>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</si>
  <si>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</si>
  <si>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</si>
  <si>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</si>
  <si>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{вкл} -  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</si>
  <si>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</si>
  <si>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АЭС</t>
  </si>
  <si>
    <t>{вкл} -  При определении сметной стоимости строительства объектов капитального строительства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</si>
  <si>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</si>
  <si>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</si>
  <si>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</si>
  <si>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</si>
  <si>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</si>
  <si>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</si>
  <si>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</si>
  <si>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</si>
  <si>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                       (ФЕР-29, разд.04 )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</si>
  <si>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</si>
  <si>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ГОР</t>
  </si>
  <si>
    <t>(вкл) - ФЕРм-08, отд.1-3 выполнение работ на горнорудных объектах  (выкл) - ФЕРм-08, отд.1-3 выполнение работ на других объектах</t>
  </si>
  <si>
    <t>Инд_исп.Сводный</t>
  </si>
  <si>
    <t>Используется Индекс "по сводному"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</si>
  <si>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</si>
  <si>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</si>
  <si>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</si>
  <si>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</si>
  <si>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</si>
  <si>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</si>
  <si>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</si>
  <si>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</si>
  <si>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</si>
  <si>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</si>
  <si>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Р_ОКР</t>
  </si>
  <si>
    <t>Разрядность округления результата расчета НР и СП  ( с 01.01.2011 - до целых )</t>
  </si>
  <si>
    <t>Лист_НРиСП</t>
  </si>
  <si>
    <t>Уровень цен</t>
  </si>
  <si>
    <t>_OBSM_</t>
  </si>
  <si>
    <t>1-100-32</t>
  </si>
  <si>
    <t>Рабочий среднего разряда 3.2</t>
  </si>
  <si>
    <t>чел.-ч.</t>
  </si>
  <si>
    <t>4-100-0</t>
  </si>
  <si>
    <t>Затраты труда машинистов</t>
  </si>
  <si>
    <t>91.05.01-017</t>
  </si>
  <si>
    <t>ФСЭМ-2001, 91.05.01-017 , приказ Минстроя России № 876/пр от 26.12.2019</t>
  </si>
  <si>
    <t>Краны башенные, грузоподъемность 8 т</t>
  </si>
  <si>
    <t>маш.-ч</t>
  </si>
  <si>
    <t>91.05.05-015</t>
  </si>
  <si>
    <t>ФСЭМ-2001, 91.05.05-015 , приказ Минстроя России № 876/пр от 26.12.2019</t>
  </si>
  <si>
    <t>Краны на автомобильном ходу, грузоподъемность 16 т</t>
  </si>
  <si>
    <t>91.06.05-011</t>
  </si>
  <si>
    <t>ФСЭМ-2001, 91.06.05-011 , приказ Минстроя России № 876/пр от 26.12.2019</t>
  </si>
  <si>
    <t>Погрузчики, грузоподъемность 5 т</t>
  </si>
  <si>
    <t>91.07.04-001</t>
  </si>
  <si>
    <t>ФСЭМ-2001, 91.07.04-001 , приказ Минстроя России № 876/пр от 26.12.2019</t>
  </si>
  <si>
    <t>Вибраторы глубинные</t>
  </si>
  <si>
    <t>91.14.02-001</t>
  </si>
  <si>
    <t>ФСЭМ-2001, 91.14.02-001 , приказ Минстроя России № 876/пр от 26.12.2019</t>
  </si>
  <si>
    <t>Автомобили бортовые, грузоподъемность до 5 т</t>
  </si>
  <si>
    <t>91.17.04-233</t>
  </si>
  <si>
    <t>ФСЭМ-2001, 91.17.04-233 , приказ Минстроя России № 876/пр от 26.12.2019</t>
  </si>
  <si>
    <t>Установки для сварки ручной дуговой (постоянного тока)</t>
  </si>
  <si>
    <t>01.7.03.01-0001</t>
  </si>
  <si>
    <t>ФССЦ-2001, 01.7.03.01-0001, приказ Минстроя России № 876/пр от 26.12.2019</t>
  </si>
  <si>
    <t>Вода</t>
  </si>
  <si>
    <t>01.7.11.07-0032</t>
  </si>
  <si>
    <t>ФССЦ-2001, 01.7.11.07-0032, приказ Минстроя России № 876/пр от 26.12.2019</t>
  </si>
  <si>
    <t>Электроды сварочные Э42, диаметр 4 мм</t>
  </si>
  <si>
    <t>01.7.15.03-0042</t>
  </si>
  <si>
    <t>ФССЦ-2001, 01.7.15.03-0042, приказ Минстроя России № 876/пр от 26.12.2019</t>
  </si>
  <si>
    <t>Болты с гайками и шайбами строительные</t>
  </si>
  <si>
    <t>кг</t>
  </si>
  <si>
    <t>01.7.15.06-0111</t>
  </si>
  <si>
    <t>ФССЦ-2001, 01.7.15.06-0111, приказ Минстроя России № 876/пр от 26.12.2019</t>
  </si>
  <si>
    <t>Гвозди строительные</t>
  </si>
  <si>
    <t>03.1.02.03-0011</t>
  </si>
  <si>
    <t>ФССЦ-2001, 03.1.02.03-0011, приказ Минстроя России № 876/пр от 26.12.2019</t>
  </si>
  <si>
    <t>Известь строительная негашеная комовая, сорт I</t>
  </si>
  <si>
    <t>11.1.03.01-0079</t>
  </si>
  <si>
    <t>ФССЦ-2001, 11.1.03.01-0079, приказ Минстроя России № 876/пр от 26.12.2019</t>
  </si>
  <si>
    <t>Бруски обрезные, хвойных пород, длина 4-6,5 м, ширина 75-150 мм, толщина 40-75 мм, сорт III</t>
  </si>
  <si>
    <t>11.1.03.06-0095</t>
  </si>
  <si>
    <t>ФССЦ-2001, 11.1.03.06-0095, приказ Минстроя России № 876/пр от 26.12.2019</t>
  </si>
  <si>
    <t>Доска обрезная, хвойных пород, ширина 75-150 мм, толщина 44 мм и более, длина 4-6,5 м, сорт III</t>
  </si>
  <si>
    <t>11.2.13.04-0011</t>
  </si>
  <si>
    <t>ФССЦ-2001, 11.2.13.04-0011, приказ Минстроя России № 876/пр от 26.12.2019</t>
  </si>
  <si>
    <t>Щиты из досок, толщина 25 мм</t>
  </si>
  <si>
    <t>м2</t>
  </si>
  <si>
    <t>1-100-31</t>
  </si>
  <si>
    <t>Рабочий среднего разряда 3.1</t>
  </si>
  <si>
    <t>08.3.03.04-0012</t>
  </si>
  <si>
    <t>ФССЦ-2001, 08.3.03.04-0012, приказ Минстроя России № 876/пр от 26.12.2019</t>
  </si>
  <si>
    <t>Проволока светлая, диаметр 1,1 мм</t>
  </si>
  <si>
    <t>1-100-35</t>
  </si>
  <si>
    <t>Рабочий среднего разряда 3.5</t>
  </si>
  <si>
    <t>04.1.02.05</t>
  </si>
  <si>
    <t>Смеси бетонные тяжелого бетона</t>
  </si>
  <si>
    <t>08.4.03.03</t>
  </si>
  <si>
    <t>Арматура</t>
  </si>
  <si>
    <t>08.4.01.02</t>
  </si>
  <si>
    <t>Детали закладные и накладные</t>
  </si>
  <si>
    <t xml:space="preserve">Стройка: </t>
  </si>
  <si>
    <t xml:space="preserve">Объект: </t>
  </si>
  <si>
    <t>Основание:</t>
  </si>
  <si>
    <t xml:space="preserve">Сметная стоимость: </t>
  </si>
  <si>
    <t>тыс.руб.</t>
  </si>
  <si>
    <t>в том числе:</t>
  </si>
  <si>
    <t>строительных работ</t>
  </si>
  <si>
    <t>монтажных работ</t>
  </si>
  <si>
    <t>оборудования</t>
  </si>
  <si>
    <t>прочие</t>
  </si>
  <si>
    <t xml:space="preserve">возврат: </t>
  </si>
  <si>
    <t xml:space="preserve">Нормативная трудоемкость: </t>
  </si>
  <si>
    <t>тыс.чел.ч.</t>
  </si>
  <si>
    <t xml:space="preserve">Сметная заработная плата: </t>
  </si>
  <si>
    <t>Строительный объем:</t>
  </si>
  <si>
    <t>Стоимость ед.стр.объема:</t>
  </si>
  <si>
    <t>№ поз.</t>
  </si>
  <si>
    <t>Шифр и № позиции норматива</t>
  </si>
  <si>
    <t>Наименование работ и затрат, Единица измерения</t>
  </si>
  <si>
    <t>Кол-во</t>
  </si>
  <si>
    <t>Стоимость единицы, руб.</t>
  </si>
  <si>
    <t>Общая стоимость, руб.</t>
  </si>
  <si>
    <t xml:space="preserve">Затраты труда рабочих чел.-ч, </t>
  </si>
  <si>
    <t>всего</t>
  </si>
  <si>
    <t>эксплуатации машин</t>
  </si>
  <si>
    <t>оплата труда рабочих</t>
  </si>
  <si>
    <t>машинистов</t>
  </si>
  <si>
    <t>в т.ч. оплата труда машин.</t>
  </si>
  <si>
    <t>на единицу</t>
  </si>
  <si>
    <t>ФЕР 06-06-002-09</t>
  </si>
  <si>
    <t>Объем: 700/100</t>
  </si>
  <si>
    <t>ФССЦ 04.1.02.05-0009</t>
  </si>
  <si>
    <t>Объем: 700*1,015</t>
  </si>
  <si>
    <t>ФЕР 06-06-002-10</t>
  </si>
  <si>
    <t>Объем: 444/100</t>
  </si>
  <si>
    <t>Объем: 444*1,015</t>
  </si>
  <si>
    <t>ФЕР 06-06-002-11</t>
  </si>
  <si>
    <t>Объем: 346/100</t>
  </si>
  <si>
    <t>Объем: 346*1,015</t>
  </si>
  <si>
    <t>ФЕР 06-17-002-01</t>
  </si>
  <si>
    <t>Объем: 3,22+5,75+3,23+51,66+42,35+58,49+5,15+12,1-7*13,6-4,44*10,1-3,46*5,4</t>
  </si>
  <si>
    <t>ФССЦ 08.4.03.02-0002</t>
  </si>
  <si>
    <t>ФССЦ 08.4.03.02-0003</t>
  </si>
  <si>
    <t>ФССЦ 08.4.03.03-0032</t>
  </si>
  <si>
    <t>ФССЦ 08.4.03.03-0034</t>
  </si>
  <si>
    <t>ФССЦ 08.4.03.03-0035</t>
  </si>
  <si>
    <t>ФССЦ 08.4.03.03-0036</t>
  </si>
  <si>
    <t>ФССЦ 08.4.03.03-0037</t>
  </si>
  <si>
    <t>ФЕР 06-03-004-09</t>
  </si>
  <si>
    <t>ФССЦ 08.4.01.02-0013</t>
  </si>
  <si>
    <t>ФЕР 06-03-004-10</t>
  </si>
  <si>
    <t xml:space="preserve">Составил:   </t>
  </si>
  <si>
    <t>(должность, подпись, Ф.И.О)</t>
  </si>
  <si>
    <t xml:space="preserve">Проверил:   </t>
  </si>
  <si>
    <t>Строительство здания с подвалом в районе Крайнего Севера</t>
  </si>
  <si>
    <t>В8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</si>
</sst>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\ #,##0.00"/>
    <numFmt numFmtId="165" formatCode="#,##0.00###;[Red]\-\ #,##0.00####"/>
    <numFmt numFmtId="166" formatCode="\(#,##0.00####\);[Red]\-\ \(#,##0.00####\)"/>
    <numFmt numFmtId="167" formatCode="\(#,##0.00\);[Red]\-\ \(#,##0.00\)"/>
  </numFmts>
  <fonts count="17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u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9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left" vertical="center" wrapText="1"/>
    </xf>
    <xf numFmtId="0" fontId="9" fillId="0" borderId="0" xfId="0" quotePrefix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Continuous" vertical="center" wrapText="1"/>
    </xf>
    <xf numFmtId="0" fontId="13" fillId="0" borderId="2" xfId="0" applyFont="1" applyBorder="1" applyAlignment="1">
      <alignment horizontal="right" vertical="top"/>
    </xf>
    <xf numFmtId="165" fontId="13" fillId="0" borderId="2" xfId="0" applyNumberFormat="1" applyFont="1" applyBorder="1" applyAlignment="1">
      <alignment horizontal="right" vertical="top"/>
    </xf>
    <xf numFmtId="164" fontId="13" fillId="0" borderId="2" xfId="0" applyNumberFormat="1" applyFont="1" applyBorder="1" applyAlignment="1">
      <alignment horizontal="right" vertical="top"/>
    </xf>
    <xf numFmtId="0" fontId="13" fillId="0" borderId="9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right" vertical="top" wrapText="1"/>
    </xf>
    <xf numFmtId="166" fontId="13" fillId="0" borderId="2" xfId="0" applyNumberFormat="1" applyFont="1" applyBorder="1" applyAlignment="1">
      <alignment horizontal="right" vertical="top"/>
    </xf>
    <xf numFmtId="167" fontId="13" fillId="0" borderId="2" xfId="0" applyNumberFormat="1" applyFont="1" applyBorder="1" applyAlignment="1">
      <alignment horizontal="right" vertical="top"/>
    </xf>
    <xf numFmtId="0" fontId="14" fillId="0" borderId="2" xfId="0" applyFont="1" applyBorder="1" applyAlignment="1">
      <alignment horizontal="right" vertical="center" wrapText="1"/>
    </xf>
    <xf numFmtId="164" fontId="14" fillId="0" borderId="2" xfId="0" applyNumberFormat="1" applyFont="1" applyBorder="1" applyAlignment="1">
      <alignment horizontal="right" vertical="center" wrapText="1"/>
    </xf>
    <xf numFmtId="164" fontId="14" fillId="0" borderId="2" xfId="0" applyNumberFormat="1" applyFont="1" applyBorder="1" applyAlignment="1">
      <alignment horizontal="right"/>
    </xf>
    <xf numFmtId="0" fontId="14" fillId="0" borderId="2" xfId="0" applyFont="1" applyBorder="1" applyAlignment="1">
      <alignment horizontal="right"/>
    </xf>
    <xf numFmtId="164" fontId="14" fillId="0" borderId="2" xfId="0" applyNumberFormat="1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49" fontId="8" fillId="0" borderId="0" xfId="1" applyNumberFormat="1" applyFont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/>
    </xf>
    <xf numFmtId="0" fontId="8" fillId="0" borderId="0" xfId="0" applyFont="1" applyBorder="1" applyAlignment="1">
      <alignment vertical="center" wrapText="1"/>
    </xf>
    <xf numFmtId="164" fontId="8" fillId="0" borderId="0" xfId="0" applyNumberFormat="1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49" fontId="12" fillId="0" borderId="0" xfId="1" applyNumberFormat="1" applyFont="1" applyAlignment="1">
      <alignment horizontal="left" vertical="center"/>
    </xf>
    <xf numFmtId="0" fontId="12" fillId="0" borderId="0" xfId="0" applyFont="1" applyAlignment="1">
      <alignment vertical="center"/>
    </xf>
    <xf numFmtId="0" fontId="16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164" fontId="14" fillId="0" borderId="9" xfId="0" applyNumberFormat="1" applyFont="1" applyBorder="1" applyAlignment="1">
      <alignment horizontal="right" vertical="center"/>
    </xf>
    <xf numFmtId="164" fontId="14" fillId="0" borderId="8" xfId="0" applyNumberFormat="1" applyFont="1" applyBorder="1" applyAlignment="1">
      <alignment horizontal="right" vertical="center"/>
    </xf>
    <xf numFmtId="0" fontId="8" fillId="0" borderId="5" xfId="0" applyFont="1" applyBorder="1"/>
    <xf numFmtId="0" fontId="8" fillId="0" borderId="6" xfId="0" applyFont="1" applyBorder="1"/>
    <xf numFmtId="0" fontId="8" fillId="0" borderId="7" xfId="0" applyFont="1" applyBorder="1"/>
    <xf numFmtId="0" fontId="13" fillId="0" borderId="9" xfId="0" applyFont="1" applyBorder="1" applyAlignment="1">
      <alignment horizontal="left" vertical="top"/>
    </xf>
    <xf numFmtId="0" fontId="13" fillId="0" borderId="8" xfId="0" applyFont="1" applyBorder="1" applyAlignment="1">
      <alignment horizontal="left" vertical="top"/>
    </xf>
    <xf numFmtId="0" fontId="13" fillId="0" borderId="9" xfId="0" applyFont="1" applyBorder="1" applyAlignment="1">
      <alignment horizontal="right" vertical="top"/>
    </xf>
    <xf numFmtId="0" fontId="13" fillId="0" borderId="8" xfId="0" applyFont="1" applyBorder="1" applyAlignment="1">
      <alignment horizontal="right" vertical="top"/>
    </xf>
    <xf numFmtId="164" fontId="14" fillId="0" borderId="9" xfId="0" applyNumberFormat="1" applyFont="1" applyBorder="1" applyAlignment="1">
      <alignment horizontal="right" vertical="center" wrapText="1"/>
    </xf>
    <xf numFmtId="164" fontId="14" fillId="0" borderId="8" xfId="0" applyNumberFormat="1" applyFont="1" applyBorder="1" applyAlignment="1">
      <alignment horizontal="right" vertical="center" wrapText="1"/>
    </xf>
    <xf numFmtId="164" fontId="13" fillId="0" borderId="9" xfId="0" applyNumberFormat="1" applyFont="1" applyBorder="1" applyAlignment="1">
      <alignment horizontal="right" vertical="top"/>
    </xf>
    <xf numFmtId="164" fontId="13" fillId="0" borderId="8" xfId="0" applyNumberFormat="1" applyFont="1" applyBorder="1" applyAlignment="1">
      <alignment horizontal="right" vertical="top"/>
    </xf>
    <xf numFmtId="0" fontId="8" fillId="0" borderId="0" xfId="0" applyFont="1" applyAlignment="1">
      <alignment horizontal="right" vertical="center" wrapText="1"/>
    </xf>
    <xf numFmtId="164" fontId="10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2" xfId="0" quotePrefix="1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64" fontId="11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 indent="6"/>
    </xf>
    <xf numFmtId="0" fontId="10" fillId="0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quotePrefix="1" applyFont="1" applyFill="1" applyBorder="1" applyAlignment="1">
      <alignment horizontal="left" vertical="top" wrapText="1"/>
    </xf>
    <xf numFmtId="0" fontId="13" fillId="0" borderId="0" xfId="0" quotePrefix="1" applyFont="1" applyFill="1" applyBorder="1" applyAlignment="1">
      <alignment horizontal="left" vertical="top" wrapText="1"/>
    </xf>
    <xf numFmtId="0" fontId="8" fillId="0" borderId="0" xfId="0" applyNumberFormat="1" applyFont="1" applyAlignment="1">
      <alignment horizontal="right" vertical="center" wrapText="1"/>
    </xf>
    <xf numFmtId="0" fontId="8" fillId="0" borderId="0" xfId="0" applyFont="1" applyFill="1" applyAlignment="1">
      <alignment horizontal="right" vertical="center" wrapText="1"/>
    </xf>
    <xf numFmtId="0" fontId="8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ЛС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/>
  </sheetViews>
  <sheetFormatPr defaultRowHeight="12.75" x14ac:dyDescent="0.2"/>
  <sheetData>
    <row r="1" spans="1:13" x14ac:dyDescent="0.2">
      <c r="A1">
        <v>500001</v>
      </c>
      <c r="B1">
        <v>2</v>
      </c>
      <c r="C1">
        <v>0</v>
      </c>
      <c r="D1">
        <v>0</v>
      </c>
      <c r="E1">
        <v>515602.75</v>
      </c>
      <c r="F1">
        <v>0</v>
      </c>
      <c r="G1">
        <v>0</v>
      </c>
      <c r="H1">
        <v>0</v>
      </c>
      <c r="I1">
        <v>515602.75</v>
      </c>
      <c r="J1">
        <v>0</v>
      </c>
      <c r="K1">
        <v>0</v>
      </c>
      <c r="L1">
        <v>0</v>
      </c>
      <c r="M1">
        <v>0</v>
      </c>
    </row>
    <row r="2" spans="1:13" x14ac:dyDescent="0.2">
      <c r="A2">
        <v>500001</v>
      </c>
      <c r="B2">
        <v>4</v>
      </c>
      <c r="C2">
        <v>0</v>
      </c>
      <c r="D2">
        <v>0</v>
      </c>
      <c r="E2">
        <v>327039.46000000002</v>
      </c>
      <c r="F2">
        <v>0</v>
      </c>
      <c r="G2">
        <v>0</v>
      </c>
      <c r="H2">
        <v>0</v>
      </c>
      <c r="I2">
        <v>327039.46000000002</v>
      </c>
      <c r="J2">
        <v>0</v>
      </c>
      <c r="K2">
        <v>0</v>
      </c>
      <c r="L2">
        <v>0</v>
      </c>
      <c r="M2">
        <v>0</v>
      </c>
    </row>
    <row r="3" spans="1:13" x14ac:dyDescent="0.2">
      <c r="A3">
        <v>500001</v>
      </c>
      <c r="B3">
        <v>6</v>
      </c>
      <c r="C3">
        <v>0</v>
      </c>
      <c r="D3">
        <v>0</v>
      </c>
      <c r="E3">
        <v>254855.07</v>
      </c>
      <c r="F3">
        <v>0</v>
      </c>
      <c r="G3">
        <v>0</v>
      </c>
      <c r="H3">
        <v>0</v>
      </c>
      <c r="I3">
        <v>254855.07</v>
      </c>
      <c r="J3">
        <v>0</v>
      </c>
      <c r="K3">
        <v>0</v>
      </c>
      <c r="L3">
        <v>0</v>
      </c>
      <c r="M3">
        <v>0</v>
      </c>
    </row>
    <row r="4" spans="1:13" x14ac:dyDescent="0.2">
      <c r="A4">
        <v>500001</v>
      </c>
      <c r="B4">
        <v>8</v>
      </c>
      <c r="C4">
        <v>0</v>
      </c>
      <c r="D4">
        <v>0</v>
      </c>
      <c r="E4">
        <v>21831.599999999999</v>
      </c>
      <c r="F4">
        <v>0</v>
      </c>
      <c r="G4">
        <v>0</v>
      </c>
      <c r="H4">
        <v>0</v>
      </c>
      <c r="I4">
        <v>21831.599999999999</v>
      </c>
      <c r="J4">
        <v>0</v>
      </c>
      <c r="K4">
        <v>0</v>
      </c>
      <c r="L4">
        <v>0</v>
      </c>
      <c r="M4">
        <v>0</v>
      </c>
    </row>
    <row r="5" spans="1:13" x14ac:dyDescent="0.2">
      <c r="A5">
        <v>500001</v>
      </c>
      <c r="B5">
        <v>9</v>
      </c>
      <c r="C5">
        <v>0</v>
      </c>
      <c r="D5">
        <v>0</v>
      </c>
      <c r="E5">
        <v>38675.54</v>
      </c>
      <c r="F5">
        <v>0</v>
      </c>
      <c r="G5">
        <v>0</v>
      </c>
      <c r="H5">
        <v>0</v>
      </c>
      <c r="I5">
        <v>38675.54</v>
      </c>
      <c r="J5">
        <v>0</v>
      </c>
      <c r="K5">
        <v>0</v>
      </c>
      <c r="L5">
        <v>0</v>
      </c>
      <c r="M5">
        <v>0</v>
      </c>
    </row>
    <row r="6" spans="1:13" x14ac:dyDescent="0.2">
      <c r="A6">
        <v>500001</v>
      </c>
      <c r="B6">
        <v>10</v>
      </c>
      <c r="C6">
        <v>0</v>
      </c>
      <c r="D6">
        <v>0</v>
      </c>
      <c r="E6">
        <v>25831.05</v>
      </c>
      <c r="F6">
        <v>0</v>
      </c>
      <c r="G6">
        <v>0</v>
      </c>
      <c r="H6">
        <v>0</v>
      </c>
      <c r="I6">
        <v>25831.05</v>
      </c>
      <c r="J6">
        <v>0</v>
      </c>
      <c r="K6">
        <v>0</v>
      </c>
      <c r="L6">
        <v>0</v>
      </c>
      <c r="M6">
        <v>0</v>
      </c>
    </row>
    <row r="7" spans="1:13" x14ac:dyDescent="0.2">
      <c r="A7">
        <v>500001</v>
      </c>
      <c r="B7">
        <v>11</v>
      </c>
      <c r="C7">
        <v>0</v>
      </c>
      <c r="D7">
        <v>0</v>
      </c>
      <c r="E7">
        <v>411017.81</v>
      </c>
      <c r="F7">
        <v>0</v>
      </c>
      <c r="G7">
        <v>0</v>
      </c>
      <c r="H7">
        <v>0</v>
      </c>
      <c r="I7">
        <v>411017.81</v>
      </c>
      <c r="J7">
        <v>0</v>
      </c>
      <c r="K7">
        <v>0</v>
      </c>
      <c r="L7">
        <v>0</v>
      </c>
      <c r="M7">
        <v>0</v>
      </c>
    </row>
    <row r="8" spans="1:13" x14ac:dyDescent="0.2">
      <c r="A8">
        <v>500001</v>
      </c>
      <c r="B8">
        <v>12</v>
      </c>
      <c r="C8">
        <v>0</v>
      </c>
      <c r="D8">
        <v>0</v>
      </c>
      <c r="E8">
        <v>335284.95</v>
      </c>
      <c r="F8">
        <v>0</v>
      </c>
      <c r="G8">
        <v>0</v>
      </c>
      <c r="H8">
        <v>0</v>
      </c>
      <c r="I8">
        <v>335284.95</v>
      </c>
      <c r="J8">
        <v>0</v>
      </c>
      <c r="K8">
        <v>0</v>
      </c>
      <c r="L8">
        <v>0</v>
      </c>
      <c r="M8">
        <v>0</v>
      </c>
    </row>
    <row r="9" spans="1:13" x14ac:dyDescent="0.2">
      <c r="A9">
        <v>500001</v>
      </c>
      <c r="B9">
        <v>13</v>
      </c>
      <c r="C9">
        <v>0</v>
      </c>
      <c r="D9">
        <v>0</v>
      </c>
      <c r="E9">
        <v>455761.1</v>
      </c>
      <c r="F9">
        <v>0</v>
      </c>
      <c r="G9">
        <v>0</v>
      </c>
      <c r="H9">
        <v>0</v>
      </c>
      <c r="I9">
        <v>455761.1</v>
      </c>
      <c r="J9">
        <v>0</v>
      </c>
      <c r="K9">
        <v>0</v>
      </c>
      <c r="L9">
        <v>0</v>
      </c>
      <c r="M9">
        <v>0</v>
      </c>
    </row>
    <row r="10" spans="1:13" x14ac:dyDescent="0.2">
      <c r="A10">
        <v>500001</v>
      </c>
      <c r="B10">
        <v>14</v>
      </c>
      <c r="C10">
        <v>0</v>
      </c>
      <c r="D10">
        <v>0</v>
      </c>
      <c r="E10">
        <v>39469.599999999999</v>
      </c>
      <c r="F10">
        <v>0</v>
      </c>
      <c r="G10">
        <v>0</v>
      </c>
      <c r="H10">
        <v>0</v>
      </c>
      <c r="I10">
        <v>39469.599999999999</v>
      </c>
      <c r="J10">
        <v>0</v>
      </c>
      <c r="K10">
        <v>0</v>
      </c>
      <c r="L10">
        <v>0</v>
      </c>
      <c r="M10">
        <v>0</v>
      </c>
    </row>
    <row r="11" spans="1:13" x14ac:dyDescent="0.2">
      <c r="A11">
        <v>500001</v>
      </c>
      <c r="B11">
        <v>15</v>
      </c>
      <c r="C11">
        <v>0</v>
      </c>
      <c r="D11">
        <v>0</v>
      </c>
      <c r="E11">
        <v>92734.399999999994</v>
      </c>
      <c r="F11">
        <v>0</v>
      </c>
      <c r="G11">
        <v>0</v>
      </c>
      <c r="H11">
        <v>0</v>
      </c>
      <c r="I11">
        <v>92734.399999999994</v>
      </c>
      <c r="J11">
        <v>0</v>
      </c>
      <c r="K11">
        <v>0</v>
      </c>
      <c r="L11">
        <v>0</v>
      </c>
      <c r="M11">
        <v>0</v>
      </c>
    </row>
    <row r="12" spans="1:13" x14ac:dyDescent="0.2">
      <c r="A12">
        <v>500001</v>
      </c>
      <c r="B12">
        <v>17</v>
      </c>
      <c r="C12">
        <v>0</v>
      </c>
      <c r="D12">
        <v>0</v>
      </c>
      <c r="E12">
        <v>2632.28</v>
      </c>
      <c r="F12">
        <v>0</v>
      </c>
      <c r="G12">
        <v>0</v>
      </c>
      <c r="H12">
        <v>0</v>
      </c>
      <c r="I12">
        <v>2632.28</v>
      </c>
      <c r="J12">
        <v>0</v>
      </c>
      <c r="K12">
        <v>0</v>
      </c>
      <c r="L12">
        <v>0</v>
      </c>
      <c r="M12">
        <v>0</v>
      </c>
    </row>
    <row r="13" spans="1:13" x14ac:dyDescent="0.2">
      <c r="A13">
        <v>500001</v>
      </c>
      <c r="B13">
        <v>19</v>
      </c>
      <c r="C13">
        <v>0</v>
      </c>
      <c r="D13">
        <v>0</v>
      </c>
      <c r="E13">
        <v>1700</v>
      </c>
      <c r="F13">
        <v>0</v>
      </c>
      <c r="G13">
        <v>0</v>
      </c>
      <c r="H13">
        <v>0</v>
      </c>
      <c r="I13">
        <v>1700</v>
      </c>
      <c r="J13">
        <v>0</v>
      </c>
      <c r="K13">
        <v>0</v>
      </c>
      <c r="L13">
        <v>0</v>
      </c>
      <c r="M13">
        <v>0</v>
      </c>
    </row>
    <row r="14" spans="1:13" x14ac:dyDescent="0.2">
      <c r="A14">
        <v>6004</v>
      </c>
      <c r="B14">
        <v>7</v>
      </c>
      <c r="C14">
        <v>108</v>
      </c>
      <c r="D14">
        <v>55</v>
      </c>
      <c r="E14">
        <v>8084.28</v>
      </c>
      <c r="F14">
        <v>5975.02</v>
      </c>
      <c r="G14">
        <v>1161.8</v>
      </c>
      <c r="H14">
        <v>176.25</v>
      </c>
      <c r="I14">
        <v>947.46</v>
      </c>
      <c r="J14">
        <v>691.55</v>
      </c>
      <c r="K14">
        <v>13.47</v>
      </c>
      <c r="L14">
        <v>6643.37</v>
      </c>
      <c r="M14">
        <v>3383.2</v>
      </c>
    </row>
    <row r="15" spans="1:13" x14ac:dyDescent="0.2">
      <c r="A15">
        <v>6001</v>
      </c>
      <c r="B15">
        <v>1</v>
      </c>
      <c r="C15">
        <v>102</v>
      </c>
      <c r="D15">
        <v>58</v>
      </c>
      <c r="E15">
        <v>198915.43</v>
      </c>
      <c r="F15">
        <v>61791.8</v>
      </c>
      <c r="G15">
        <v>59798.06</v>
      </c>
      <c r="H15">
        <v>7541.24</v>
      </c>
      <c r="I15">
        <v>77325.570000000007</v>
      </c>
      <c r="J15">
        <v>7070</v>
      </c>
      <c r="K15">
        <v>560.35</v>
      </c>
      <c r="L15">
        <v>70719.7</v>
      </c>
      <c r="M15">
        <v>40213.160000000003</v>
      </c>
    </row>
    <row r="16" spans="1:13" x14ac:dyDescent="0.2">
      <c r="A16">
        <v>6001</v>
      </c>
      <c r="B16">
        <v>3</v>
      </c>
      <c r="C16">
        <v>102</v>
      </c>
      <c r="D16">
        <v>58</v>
      </c>
      <c r="E16">
        <v>91440.86</v>
      </c>
      <c r="F16">
        <v>28638.53</v>
      </c>
      <c r="G16">
        <v>26821.64</v>
      </c>
      <c r="H16">
        <v>3343.9</v>
      </c>
      <c r="I16">
        <v>35980.69</v>
      </c>
      <c r="J16">
        <v>3276.72</v>
      </c>
      <c r="K16">
        <v>248.6</v>
      </c>
      <c r="L16">
        <v>32622.080000000002</v>
      </c>
      <c r="M16">
        <v>18549.810000000001</v>
      </c>
    </row>
    <row r="17" spans="1:13" x14ac:dyDescent="0.2">
      <c r="A17">
        <v>6001</v>
      </c>
      <c r="B17">
        <v>5</v>
      </c>
      <c r="C17">
        <v>102</v>
      </c>
      <c r="D17">
        <v>58</v>
      </c>
      <c r="E17">
        <v>61391.57</v>
      </c>
      <c r="F17">
        <v>13910.58</v>
      </c>
      <c r="G17">
        <v>23167.919999999998</v>
      </c>
      <c r="H17">
        <v>2363.6999999999998</v>
      </c>
      <c r="I17">
        <v>24313.07</v>
      </c>
      <c r="J17">
        <v>1591.6</v>
      </c>
      <c r="K17">
        <v>175.56</v>
      </c>
      <c r="L17">
        <v>16599.77</v>
      </c>
      <c r="M17">
        <v>9439.08</v>
      </c>
    </row>
    <row r="18" spans="1:13" x14ac:dyDescent="0.2">
      <c r="A18">
        <v>6001</v>
      </c>
      <c r="B18">
        <v>16</v>
      </c>
      <c r="C18">
        <v>102</v>
      </c>
      <c r="D18">
        <v>58</v>
      </c>
      <c r="E18">
        <v>706.27</v>
      </c>
      <c r="F18">
        <v>695.18</v>
      </c>
      <c r="G18">
        <v>11.09</v>
      </c>
      <c r="H18">
        <v>1.58</v>
      </c>
      <c r="I18">
        <v>0</v>
      </c>
      <c r="J18">
        <v>76.650000000000006</v>
      </c>
      <c r="K18">
        <v>0.13</v>
      </c>
      <c r="L18">
        <v>710.7</v>
      </c>
      <c r="M18">
        <v>404.12</v>
      </c>
    </row>
    <row r="19" spans="1:13" x14ac:dyDescent="0.2">
      <c r="A19">
        <v>6001</v>
      </c>
      <c r="B19">
        <v>18</v>
      </c>
      <c r="C19">
        <v>102</v>
      </c>
      <c r="D19">
        <v>58</v>
      </c>
      <c r="E19">
        <v>138.68</v>
      </c>
      <c r="F19">
        <v>131.52000000000001</v>
      </c>
      <c r="G19">
        <v>7.16</v>
      </c>
      <c r="H19">
        <v>1.02</v>
      </c>
      <c r="I19">
        <v>0</v>
      </c>
      <c r="J19">
        <v>14.5</v>
      </c>
      <c r="K19">
        <v>0.08</v>
      </c>
      <c r="L19">
        <v>135.19</v>
      </c>
      <c r="M19">
        <v>76.87</v>
      </c>
    </row>
  </sheetData>
  <sortState ref="A1:M19">
    <sortCondition ref="D1"/>
    <sortCondition ref="B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11"/>
  <sheetViews>
    <sheetView tabSelected="1" zoomScaleNormal="100" workbookViewId="0">
      <selection activeCell="A12" sqref="A12:H12"/>
    </sheetView>
  </sheetViews>
  <sheetFormatPr defaultRowHeight="12.75" x14ac:dyDescent="0.2"/>
  <cols>
    <col min="1" max="1" width="5.7109375" customWidth="1"/>
    <col min="2" max="2" width="12.7109375" customWidth="1"/>
    <col min="3" max="3" width="40.7109375" customWidth="1"/>
    <col min="4" max="4" width="9.7109375" customWidth="1"/>
    <col min="5" max="11" width="12.7109375" customWidth="1"/>
    <col min="20" max="33" width="0" hidden="1" customWidth="1"/>
  </cols>
  <sheetData>
    <row r="1" spans="1:11" x14ac:dyDescent="0.2">
      <c r="A1" s="92"/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x14ac:dyDescent="0.2">
      <c r="A3" s="93" t="s">
        <v>540</v>
      </c>
      <c r="B3" s="74"/>
      <c r="C3" s="94"/>
      <c r="D3" s="94"/>
      <c r="E3" s="94"/>
      <c r="F3" s="94"/>
      <c r="G3" s="94"/>
      <c r="H3" s="94"/>
      <c r="I3" s="94"/>
      <c r="J3" s="94"/>
      <c r="K3" s="94"/>
    </row>
    <row r="4" spans="1:11" x14ac:dyDescent="0.2">
      <c r="A4" s="9"/>
      <c r="B4" s="10"/>
      <c r="C4" s="11"/>
      <c r="D4" s="11"/>
      <c r="E4" s="11"/>
      <c r="F4" s="11"/>
      <c r="G4" s="11"/>
      <c r="H4" s="11"/>
      <c r="I4" s="11"/>
      <c r="J4" s="11"/>
      <c r="K4" s="12"/>
    </row>
    <row r="5" spans="1:11" x14ac:dyDescent="0.2">
      <c r="A5" s="93" t="s">
        <v>541</v>
      </c>
      <c r="B5" s="74"/>
      <c r="C5" s="94" t="s">
        <v>594</v>
      </c>
      <c r="D5" s="94"/>
      <c r="E5" s="94"/>
      <c r="F5" s="94"/>
      <c r="G5" s="94"/>
      <c r="H5" s="94"/>
      <c r="I5" s="94"/>
      <c r="J5" s="94"/>
      <c r="K5" s="94"/>
    </row>
    <row r="6" spans="1:11" x14ac:dyDescent="0.2">
      <c r="A6" s="95" t="str">
        <f>Source!F20</f>
        <v/>
      </c>
      <c r="B6" s="95"/>
      <c r="C6" s="95"/>
      <c r="D6" s="95"/>
      <c r="E6" s="95"/>
      <c r="F6" s="95"/>
      <c r="G6" s="95"/>
      <c r="H6" s="95"/>
      <c r="I6" s="95"/>
      <c r="J6" s="95"/>
      <c r="K6" s="95"/>
    </row>
    <row r="7" spans="1:11" x14ac:dyDescent="0.2">
      <c r="A7" s="86" t="str">
        <f>CONCATENATE( "ЛОКАЛЬНАЯ СМЕТА № ", Source!F12)</f>
        <v>ЛОКАЛЬНАЯ СМЕТА № В8</v>
      </c>
      <c r="B7" s="87"/>
      <c r="C7" s="87"/>
      <c r="D7" s="87"/>
      <c r="E7" s="87"/>
      <c r="F7" s="87"/>
      <c r="G7" s="87"/>
      <c r="H7" s="87"/>
      <c r="I7" s="87"/>
      <c r="J7" s="87"/>
      <c r="K7" s="87"/>
    </row>
    <row r="8" spans="1:11" x14ac:dyDescent="0.2">
      <c r="A8" s="88" t="str">
        <f>Source!G12</f>
        <v>Конструкции с отметки -7,300 до -4,040</v>
      </c>
      <c r="B8" s="88"/>
      <c r="C8" s="88"/>
      <c r="D8" s="88"/>
      <c r="E8" s="88"/>
      <c r="F8" s="88"/>
      <c r="G8" s="88"/>
      <c r="H8" s="88"/>
      <c r="I8" s="88"/>
      <c r="J8" s="88"/>
      <c r="K8" s="88"/>
    </row>
    <row r="9" spans="1:11" x14ac:dyDescent="0.2">
      <c r="A9" s="13"/>
      <c r="B9" s="14"/>
      <c r="C9" s="14"/>
      <c r="D9" s="14"/>
      <c r="E9" s="14"/>
      <c r="F9" s="14"/>
      <c r="G9" s="14"/>
      <c r="H9" s="14"/>
      <c r="I9" s="14"/>
      <c r="J9" s="14"/>
      <c r="K9" s="12"/>
    </row>
    <row r="10" spans="1:11" x14ac:dyDescent="0.2">
      <c r="A10" s="89" t="s">
        <v>542</v>
      </c>
      <c r="B10" s="87"/>
      <c r="C10" s="90" t="s">
        <v>15</v>
      </c>
      <c r="D10" s="91"/>
      <c r="E10" s="91"/>
      <c r="F10" s="91"/>
      <c r="G10" s="91"/>
      <c r="H10" s="91"/>
      <c r="I10" s="91"/>
      <c r="J10" s="91"/>
      <c r="K10" s="91"/>
    </row>
    <row r="11" spans="1:11" x14ac:dyDescent="0.2">
      <c r="A11" s="15"/>
      <c r="B11" s="16"/>
      <c r="C11" s="17"/>
      <c r="D11" s="15"/>
      <c r="E11" s="15"/>
      <c r="F11" s="15"/>
      <c r="G11" s="15"/>
      <c r="H11" s="15"/>
      <c r="I11" s="15"/>
      <c r="J11" s="15"/>
      <c r="K11" s="15"/>
    </row>
    <row r="12" spans="1:11" x14ac:dyDescent="0.2">
      <c r="A12" s="74" t="s">
        <v>543</v>
      </c>
      <c r="B12" s="74"/>
      <c r="C12" s="74"/>
      <c r="D12" s="74"/>
      <c r="E12" s="74"/>
      <c r="F12" s="74"/>
      <c r="G12" s="74"/>
      <c r="H12" s="74"/>
      <c r="I12" s="75">
        <f>ROUND(I14,2)+ROUND(I15,2)+ROUND(I16,2)+ROUND(I17,2)</f>
        <v>3064.5</v>
      </c>
      <c r="J12" s="76"/>
      <c r="K12" s="15" t="s">
        <v>544</v>
      </c>
    </row>
    <row r="13" spans="1:11" x14ac:dyDescent="0.2">
      <c r="A13" s="85" t="s">
        <v>545</v>
      </c>
      <c r="B13" s="85"/>
      <c r="C13" s="85"/>
      <c r="D13" s="85"/>
      <c r="E13" s="85"/>
      <c r="F13" s="85"/>
      <c r="G13" s="85"/>
      <c r="H13" s="85"/>
      <c r="I13" s="18"/>
      <c r="J13" s="18"/>
      <c r="K13" s="15"/>
    </row>
    <row r="14" spans="1:11" x14ac:dyDescent="0.2">
      <c r="A14" s="74" t="s">
        <v>546</v>
      </c>
      <c r="B14" s="74"/>
      <c r="C14" s="74"/>
      <c r="D14" s="74"/>
      <c r="E14" s="74"/>
      <c r="F14" s="74"/>
      <c r="G14" s="74"/>
      <c r="H14" s="74"/>
      <c r="I14" s="75">
        <f>(Source!F218)/1000</f>
        <v>3064.4989999999998</v>
      </c>
      <c r="J14" s="76"/>
      <c r="K14" s="15" t="s">
        <v>544</v>
      </c>
    </row>
    <row r="15" spans="1:11" hidden="1" x14ac:dyDescent="0.2">
      <c r="A15" s="74" t="s">
        <v>547</v>
      </c>
      <c r="B15" s="74"/>
      <c r="C15" s="74"/>
      <c r="D15" s="74"/>
      <c r="E15" s="74"/>
      <c r="F15" s="74"/>
      <c r="G15" s="74"/>
      <c r="H15" s="74"/>
      <c r="I15" s="75">
        <f>(Source!F219)/1000</f>
        <v>0</v>
      </c>
      <c r="J15" s="76"/>
      <c r="K15" s="15" t="s">
        <v>544</v>
      </c>
    </row>
    <row r="16" spans="1:11" hidden="1" x14ac:dyDescent="0.2">
      <c r="A16" s="74" t="s">
        <v>548</v>
      </c>
      <c r="B16" s="74"/>
      <c r="C16" s="74"/>
      <c r="D16" s="74"/>
      <c r="E16" s="74"/>
      <c r="F16" s="74"/>
      <c r="G16" s="74"/>
      <c r="H16" s="74"/>
      <c r="I16" s="75">
        <f>(Source!F220)/1000</f>
        <v>0</v>
      </c>
      <c r="J16" s="76"/>
      <c r="K16" s="15" t="s">
        <v>544</v>
      </c>
    </row>
    <row r="17" spans="1:28" hidden="1" x14ac:dyDescent="0.2">
      <c r="A17" s="74" t="s">
        <v>549</v>
      </c>
      <c r="B17" s="74"/>
      <c r="C17" s="74"/>
      <c r="D17" s="74"/>
      <c r="E17" s="74"/>
      <c r="F17" s="74"/>
      <c r="G17" s="74"/>
      <c r="H17" s="74"/>
      <c r="I17" s="75">
        <f>(Source!F221+Source!F64)/1000</f>
        <v>0</v>
      </c>
      <c r="J17" s="76"/>
      <c r="K17" s="15" t="s">
        <v>544</v>
      </c>
    </row>
    <row r="18" spans="1:28" hidden="1" x14ac:dyDescent="0.2">
      <c r="A18" s="82" t="s">
        <v>550</v>
      </c>
      <c r="B18" s="82"/>
      <c r="C18" s="82"/>
      <c r="D18" s="82"/>
      <c r="E18" s="82"/>
      <c r="F18" s="82"/>
      <c r="G18" s="82"/>
      <c r="H18" s="82"/>
      <c r="I18" s="83">
        <f>(Source!F65)/1000</f>
        <v>0</v>
      </c>
      <c r="J18" s="84"/>
      <c r="K18" s="9" t="s">
        <v>544</v>
      </c>
    </row>
    <row r="19" spans="1:28" x14ac:dyDescent="0.2">
      <c r="A19" s="74" t="s">
        <v>551</v>
      </c>
      <c r="B19" s="74"/>
      <c r="C19" s="74"/>
      <c r="D19" s="74"/>
      <c r="E19" s="74"/>
      <c r="F19" s="74"/>
      <c r="G19" s="74"/>
      <c r="H19" s="74"/>
      <c r="I19" s="75">
        <f>(Source!F217)/1000</f>
        <v>13.013999999999999</v>
      </c>
      <c r="J19" s="76"/>
      <c r="K19" s="15" t="s">
        <v>552</v>
      </c>
    </row>
    <row r="20" spans="1:28" x14ac:dyDescent="0.2">
      <c r="A20" s="74" t="s">
        <v>553</v>
      </c>
      <c r="B20" s="74"/>
      <c r="C20" s="74"/>
      <c r="D20" s="74"/>
      <c r="E20" s="74"/>
      <c r="F20" s="74"/>
      <c r="G20" s="74"/>
      <c r="H20" s="74"/>
      <c r="I20" s="75">
        <f>(Source!F211+ Source!F58)/1000</f>
        <v>118.59569</v>
      </c>
      <c r="J20" s="76"/>
      <c r="K20" s="15" t="s">
        <v>544</v>
      </c>
    </row>
    <row r="21" spans="1:28" x14ac:dyDescent="0.2">
      <c r="A21" s="13"/>
      <c r="B21" s="13"/>
      <c r="C21" s="13"/>
      <c r="D21" s="13"/>
      <c r="E21" s="13"/>
      <c r="F21" s="13"/>
      <c r="G21" s="13"/>
      <c r="H21" s="13"/>
      <c r="I21" s="18"/>
      <c r="J21" s="18"/>
      <c r="K21" s="15"/>
    </row>
    <row r="22" spans="1:28" hidden="1" x14ac:dyDescent="0.2">
      <c r="A22" s="77" t="s">
        <v>554</v>
      </c>
      <c r="B22" s="77"/>
      <c r="C22" s="77"/>
      <c r="D22" s="77"/>
      <c r="E22" s="77"/>
      <c r="F22" s="77"/>
      <c r="G22" s="77"/>
      <c r="H22" s="77"/>
      <c r="I22" s="15"/>
      <c r="J22" s="18"/>
      <c r="K22" s="15"/>
    </row>
    <row r="23" spans="1:28" hidden="1" x14ac:dyDescent="0.2">
      <c r="A23" s="77" t="s">
        <v>555</v>
      </c>
      <c r="B23" s="77"/>
      <c r="C23" s="77"/>
      <c r="D23" s="77"/>
      <c r="E23" s="77"/>
      <c r="F23" s="77"/>
      <c r="G23" s="77"/>
      <c r="H23" s="77"/>
      <c r="I23" s="15"/>
      <c r="J23" s="18"/>
      <c r="K23" s="15"/>
    </row>
    <row r="24" spans="1:28" hidden="1" x14ac:dyDescent="0.2">
      <c r="A24" s="19"/>
      <c r="B24" s="20"/>
      <c r="C24" s="21"/>
      <c r="D24" s="22"/>
      <c r="E24" s="22"/>
      <c r="F24" s="22"/>
      <c r="G24" s="23"/>
      <c r="H24" s="23"/>
      <c r="I24" s="23"/>
      <c r="J24" s="24"/>
      <c r="K24" s="25"/>
    </row>
    <row r="25" spans="1:28" x14ac:dyDescent="0.2">
      <c r="A25" s="78" t="str">
        <f>CONCATENATE("Составлена в базисных ценах по состоянию на 01.01.2000г. по НБ: ", Source!U12)</f>
        <v>Составлена в базисных ценах по состоянию на 01.01.2000г. по НБ: ФЕР-2001 (редакция 2020г.) изм.1-5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</row>
    <row r="26" spans="1:28" ht="30" customHeight="1" x14ac:dyDescent="0.2">
      <c r="A26" s="79" t="s">
        <v>556</v>
      </c>
      <c r="B26" s="79" t="s">
        <v>557</v>
      </c>
      <c r="C26" s="79" t="s">
        <v>558</v>
      </c>
      <c r="D26" s="79" t="s">
        <v>559</v>
      </c>
      <c r="E26" s="79" t="s">
        <v>560</v>
      </c>
      <c r="F26" s="79"/>
      <c r="G26" s="79" t="s">
        <v>561</v>
      </c>
      <c r="H26" s="79"/>
      <c r="I26" s="79"/>
      <c r="J26" s="79" t="s">
        <v>562</v>
      </c>
      <c r="K26" s="79"/>
    </row>
    <row r="27" spans="1:28" ht="25.5" x14ac:dyDescent="0.2">
      <c r="A27" s="80"/>
      <c r="B27" s="80"/>
      <c r="C27" s="79"/>
      <c r="D27" s="80"/>
      <c r="E27" s="26" t="s">
        <v>563</v>
      </c>
      <c r="F27" s="26" t="s">
        <v>564</v>
      </c>
      <c r="G27" s="79" t="s">
        <v>563</v>
      </c>
      <c r="H27" s="79" t="s">
        <v>565</v>
      </c>
      <c r="I27" s="26" t="s">
        <v>564</v>
      </c>
      <c r="J27" s="79" t="s">
        <v>566</v>
      </c>
      <c r="K27" s="81"/>
    </row>
    <row r="28" spans="1:28" ht="38.25" x14ac:dyDescent="0.2">
      <c r="A28" s="80"/>
      <c r="B28" s="80"/>
      <c r="C28" s="79"/>
      <c r="D28" s="80"/>
      <c r="E28" s="26" t="s">
        <v>565</v>
      </c>
      <c r="F28" s="26" t="s">
        <v>567</v>
      </c>
      <c r="G28" s="79"/>
      <c r="H28" s="79"/>
      <c r="I28" s="26" t="s">
        <v>567</v>
      </c>
      <c r="J28" s="26" t="s">
        <v>568</v>
      </c>
      <c r="K28" s="26" t="s">
        <v>563</v>
      </c>
    </row>
    <row r="29" spans="1:28" x14ac:dyDescent="0.2">
      <c r="A29" s="26">
        <v>1</v>
      </c>
      <c r="B29" s="26">
        <v>2</v>
      </c>
      <c r="C29" s="27">
        <v>3</v>
      </c>
      <c r="D29" s="26">
        <v>4</v>
      </c>
      <c r="E29" s="26">
        <v>5</v>
      </c>
      <c r="F29" s="26">
        <v>6</v>
      </c>
      <c r="G29" s="26">
        <v>7</v>
      </c>
      <c r="H29" s="26">
        <v>8</v>
      </c>
      <c r="I29" s="26">
        <v>9</v>
      </c>
      <c r="J29" s="26">
        <v>10</v>
      </c>
      <c r="K29" s="26">
        <v>11</v>
      </c>
    </row>
    <row r="30" spans="1:28" ht="36" x14ac:dyDescent="0.2">
      <c r="A30" s="66" t="str">
        <f>Source!E24</f>
        <v>1</v>
      </c>
      <c r="B30" s="31" t="s">
        <v>569</v>
      </c>
      <c r="C30" s="32" t="str">
        <f>CONCATENATE(Source!G24, ", ",Source!DW24)</f>
        <v>Устройство железобетонных стен и перегородок высотой: до 6 м, толщиной 300 мм, 100 м3</v>
      </c>
      <c r="D30" s="68">
        <f>ROUND(Source!I24,6)</f>
        <v>7</v>
      </c>
      <c r="E30" s="29">
        <f>ROUND(Source!AB24,6)</f>
        <v>28416.49</v>
      </c>
      <c r="F30" s="29">
        <f>ROUND(Source!AD24,6)</f>
        <v>8542.58</v>
      </c>
      <c r="G30" s="72">
        <f>ROUND(Source!O24,2)</f>
        <v>198915.43</v>
      </c>
      <c r="H30" s="72">
        <f>ROUND(Source!S24,2)</f>
        <v>61791.8</v>
      </c>
      <c r="I30" s="30">
        <f>ROUND(Source!Q24,2)</f>
        <v>59798.06</v>
      </c>
      <c r="J30" s="28">
        <f>ROUND(Source!AH24,2)</f>
        <v>1010</v>
      </c>
      <c r="K30" s="30">
        <f>ROUND(Source!U24,2)</f>
        <v>7070</v>
      </c>
      <c r="T30">
        <f>Source!O24</f>
        <v>198915.43</v>
      </c>
      <c r="U30">
        <f>Source!P24</f>
        <v>77325.570000000007</v>
      </c>
      <c r="V30">
        <f>Source!S24</f>
        <v>61791.8</v>
      </c>
      <c r="W30">
        <f>Source!Q24</f>
        <v>59798.06</v>
      </c>
      <c r="X30">
        <f>Source!R24</f>
        <v>7541.24</v>
      </c>
      <c r="Y30">
        <f>Source!U24</f>
        <v>7070</v>
      </c>
      <c r="Z30">
        <f>Source!V24</f>
        <v>560.35</v>
      </c>
      <c r="AA30">
        <f>Source!X24</f>
        <v>70719.7</v>
      </c>
      <c r="AB30">
        <f>Source!Y24</f>
        <v>40213.160000000003</v>
      </c>
    </row>
    <row r="31" spans="1:28" x14ac:dyDescent="0.2">
      <c r="A31" s="67"/>
      <c r="B31" s="33"/>
      <c r="C31" s="34" t="s">
        <v>570</v>
      </c>
      <c r="D31" s="69"/>
      <c r="E31" s="29">
        <f>ROUND(Source!AF24,6)</f>
        <v>8827.4</v>
      </c>
      <c r="F31" s="29">
        <f>ROUND(Source!AE24,6)</f>
        <v>1077.32</v>
      </c>
      <c r="G31" s="73"/>
      <c r="H31" s="73"/>
      <c r="I31" s="30">
        <f>ROUND(Source!R24,2)</f>
        <v>7541.24</v>
      </c>
      <c r="J31" s="28">
        <f>ROUND(Source!AI24,2)</f>
        <v>80.05</v>
      </c>
      <c r="K31" s="30">
        <f>ROUND(Source!V24,2)</f>
        <v>560.35</v>
      </c>
    </row>
    <row r="32" spans="1:28" x14ac:dyDescent="0.2">
      <c r="A32" s="63"/>
      <c r="B32" s="64"/>
      <c r="C32" s="64"/>
      <c r="D32" s="64"/>
      <c r="E32" s="64"/>
      <c r="F32" s="64"/>
      <c r="G32" s="64"/>
      <c r="H32" s="64"/>
      <c r="I32" s="64"/>
      <c r="J32" s="64"/>
      <c r="K32" s="65"/>
    </row>
    <row r="33" spans="1:28" ht="36" x14ac:dyDescent="0.2">
      <c r="A33" s="66" t="str">
        <f>Source!E25</f>
        <v>2</v>
      </c>
      <c r="B33" s="31" t="s">
        <v>571</v>
      </c>
      <c r="C33" s="32" t="str">
        <f>CONCATENATE(Source!G25, ", ",Source!DW25)</f>
        <v>Смеси бетонные тяжелого бетона (БСТ), класс В25 (М350), м3</v>
      </c>
      <c r="D33" s="68">
        <f>ROUND(Source!I25,6)</f>
        <v>710.5</v>
      </c>
      <c r="E33" s="29">
        <f>ROUND(Source!AC25,6)</f>
        <v>725.69</v>
      </c>
      <c r="F33" s="28"/>
      <c r="G33" s="30">
        <f>ROUND(Source!O25,2)</f>
        <v>515602.75</v>
      </c>
      <c r="H33" s="68"/>
      <c r="I33" s="28"/>
      <c r="J33" s="28"/>
      <c r="K33" s="28"/>
      <c r="T33">
        <f>Source!O25</f>
        <v>515602.75</v>
      </c>
      <c r="U33">
        <f>Source!P25</f>
        <v>515602.75</v>
      </c>
      <c r="V33">
        <f>Source!S25</f>
        <v>0</v>
      </c>
      <c r="W33">
        <f>Source!Q25</f>
        <v>0</v>
      </c>
      <c r="X33">
        <f>Source!R25</f>
        <v>0</v>
      </c>
      <c r="Y33">
        <f>Source!U25</f>
        <v>0</v>
      </c>
      <c r="Z33">
        <f>Source!V25</f>
        <v>0</v>
      </c>
      <c r="AA33">
        <f>Source!X25</f>
        <v>0</v>
      </c>
      <c r="AB33">
        <f>Source!Y25</f>
        <v>0</v>
      </c>
    </row>
    <row r="34" spans="1:28" x14ac:dyDescent="0.2">
      <c r="A34" s="67"/>
      <c r="B34" s="33"/>
      <c r="C34" s="34" t="s">
        <v>572</v>
      </c>
      <c r="D34" s="69"/>
      <c r="E34" s="35"/>
      <c r="F34" s="28"/>
      <c r="G34" s="36"/>
      <c r="H34" s="69"/>
      <c r="I34" s="28"/>
      <c r="J34" s="28"/>
      <c r="K34" s="28"/>
    </row>
    <row r="35" spans="1:28" x14ac:dyDescent="0.2">
      <c r="A35" s="63"/>
      <c r="B35" s="64"/>
      <c r="C35" s="64"/>
      <c r="D35" s="64"/>
      <c r="E35" s="64"/>
      <c r="F35" s="64"/>
      <c r="G35" s="64"/>
      <c r="H35" s="64"/>
      <c r="I35" s="64"/>
      <c r="J35" s="64"/>
      <c r="K35" s="65"/>
    </row>
    <row r="36" spans="1:28" ht="36" x14ac:dyDescent="0.2">
      <c r="A36" s="66" t="str">
        <f>Source!E26</f>
        <v>3</v>
      </c>
      <c r="B36" s="31" t="s">
        <v>573</v>
      </c>
      <c r="C36" s="32" t="str">
        <f>CONCATENATE(Source!G26, ", ",Source!DW26)</f>
        <v>Устройство железобетонных стен и перегородок высотой: до 6 м, толщиной 500 мм, 100 м3</v>
      </c>
      <c r="D36" s="68">
        <f>ROUND(Source!I26,6)</f>
        <v>4.4400000000000004</v>
      </c>
      <c r="E36" s="29">
        <f>ROUND(Source!AB26,6)</f>
        <v>20594.79</v>
      </c>
      <c r="F36" s="29">
        <f>ROUND(Source!AD26,6)</f>
        <v>6040.91</v>
      </c>
      <c r="G36" s="72">
        <f>ROUND(Source!O26,2)</f>
        <v>91440.86</v>
      </c>
      <c r="H36" s="72">
        <f>ROUND(Source!S26,2)</f>
        <v>28638.53</v>
      </c>
      <c r="I36" s="30">
        <f>ROUND(Source!Q26,2)</f>
        <v>26821.64</v>
      </c>
      <c r="J36" s="28">
        <f>ROUND(Source!AH26,2)</f>
        <v>738</v>
      </c>
      <c r="K36" s="30">
        <f>ROUND(Source!U26,2)</f>
        <v>3276.72</v>
      </c>
      <c r="T36">
        <f>Source!O26</f>
        <v>91440.86</v>
      </c>
      <c r="U36">
        <f>Source!P26</f>
        <v>35980.69</v>
      </c>
      <c r="V36">
        <f>Source!S26</f>
        <v>28638.53</v>
      </c>
      <c r="W36">
        <f>Source!Q26</f>
        <v>26821.64</v>
      </c>
      <c r="X36">
        <f>Source!R26</f>
        <v>3343.9</v>
      </c>
      <c r="Y36">
        <f>Source!U26</f>
        <v>3276.7200000000003</v>
      </c>
      <c r="Z36">
        <f>Source!V26</f>
        <v>248.59560000000002</v>
      </c>
      <c r="AA36">
        <f>Source!X26</f>
        <v>32622.080000000002</v>
      </c>
      <c r="AB36">
        <f>Source!Y26</f>
        <v>18549.810000000001</v>
      </c>
    </row>
    <row r="37" spans="1:28" x14ac:dyDescent="0.2">
      <c r="A37" s="67"/>
      <c r="B37" s="33"/>
      <c r="C37" s="34" t="s">
        <v>574</v>
      </c>
      <c r="D37" s="69"/>
      <c r="E37" s="29">
        <f>ROUND(Source!AF26,6)</f>
        <v>6450.12</v>
      </c>
      <c r="F37" s="29">
        <f>ROUND(Source!AE26,6)</f>
        <v>753.13</v>
      </c>
      <c r="G37" s="73"/>
      <c r="H37" s="73"/>
      <c r="I37" s="30">
        <f>ROUND(Source!R26,2)</f>
        <v>3343.9</v>
      </c>
      <c r="J37" s="28">
        <f>ROUND(Source!AI26,2)</f>
        <v>55.99</v>
      </c>
      <c r="K37" s="30">
        <f>ROUND(Source!V26,2)</f>
        <v>248.6</v>
      </c>
    </row>
    <row r="38" spans="1:28" x14ac:dyDescent="0.2">
      <c r="A38" s="63"/>
      <c r="B38" s="64"/>
      <c r="C38" s="64"/>
      <c r="D38" s="64"/>
      <c r="E38" s="64"/>
      <c r="F38" s="64"/>
      <c r="G38" s="64"/>
      <c r="H38" s="64"/>
      <c r="I38" s="64"/>
      <c r="J38" s="64"/>
      <c r="K38" s="65"/>
    </row>
    <row r="39" spans="1:28" ht="36" x14ac:dyDescent="0.2">
      <c r="A39" s="66" t="str">
        <f>Source!E27</f>
        <v>4</v>
      </c>
      <c r="B39" s="31" t="s">
        <v>571</v>
      </c>
      <c r="C39" s="32" t="str">
        <f>CONCATENATE(Source!G27, ", ",Source!DW27)</f>
        <v>Смеси бетонные тяжелого бетона (БСТ), класс В25 (М350), м3</v>
      </c>
      <c r="D39" s="68">
        <f>ROUND(Source!I27,6)</f>
        <v>450.66</v>
      </c>
      <c r="E39" s="29">
        <f>ROUND(Source!AC27,6)</f>
        <v>725.69</v>
      </c>
      <c r="F39" s="28"/>
      <c r="G39" s="30">
        <f>ROUND(Source!O27,2)</f>
        <v>327039.46000000002</v>
      </c>
      <c r="H39" s="68"/>
      <c r="I39" s="28"/>
      <c r="J39" s="28"/>
      <c r="K39" s="28"/>
      <c r="T39">
        <f>Source!O27</f>
        <v>327039.46000000002</v>
      </c>
      <c r="U39">
        <f>Source!P27</f>
        <v>327039.46000000002</v>
      </c>
      <c r="V39">
        <f>Source!S27</f>
        <v>0</v>
      </c>
      <c r="W39">
        <f>Source!Q27</f>
        <v>0</v>
      </c>
      <c r="X39">
        <f>Source!R27</f>
        <v>0</v>
      </c>
      <c r="Y39">
        <f>Source!U27</f>
        <v>0</v>
      </c>
      <c r="Z39">
        <f>Source!V27</f>
        <v>0</v>
      </c>
      <c r="AA39">
        <f>Source!X27</f>
        <v>0</v>
      </c>
      <c r="AB39">
        <f>Source!Y27</f>
        <v>0</v>
      </c>
    </row>
    <row r="40" spans="1:28" x14ac:dyDescent="0.2">
      <c r="A40" s="67"/>
      <c r="B40" s="33"/>
      <c r="C40" s="34" t="s">
        <v>575</v>
      </c>
      <c r="D40" s="69"/>
      <c r="E40" s="35"/>
      <c r="F40" s="28"/>
      <c r="G40" s="36"/>
      <c r="H40" s="69"/>
      <c r="I40" s="28"/>
      <c r="J40" s="28"/>
      <c r="K40" s="28"/>
    </row>
    <row r="41" spans="1:28" x14ac:dyDescent="0.2">
      <c r="A41" s="63"/>
      <c r="B41" s="64"/>
      <c r="C41" s="64"/>
      <c r="D41" s="64"/>
      <c r="E41" s="64"/>
      <c r="F41" s="64"/>
      <c r="G41" s="64"/>
      <c r="H41" s="64"/>
      <c r="I41" s="64"/>
      <c r="J41" s="64"/>
      <c r="K41" s="65"/>
    </row>
    <row r="42" spans="1:28" ht="36" x14ac:dyDescent="0.2">
      <c r="A42" s="66" t="str">
        <f>Source!E28</f>
        <v>5</v>
      </c>
      <c r="B42" s="31" t="s">
        <v>576</v>
      </c>
      <c r="C42" s="32" t="str">
        <f>CONCATENATE(Source!G28, ", ",Source!DW28)</f>
        <v>Устройство железобетонных стен и перегородок высотой: до 6 м, толщиной 1000 мм, 100 м3</v>
      </c>
      <c r="D42" s="68">
        <f>ROUND(Source!I28,6)</f>
        <v>3.46</v>
      </c>
      <c r="E42" s="29">
        <f>ROUND(Source!AB28,6)</f>
        <v>17743.23</v>
      </c>
      <c r="F42" s="29">
        <f>ROUND(Source!AD28,6)</f>
        <v>6695.93</v>
      </c>
      <c r="G42" s="72">
        <f>ROUND(Source!O28,2)</f>
        <v>61391.57</v>
      </c>
      <c r="H42" s="72">
        <f>ROUND(Source!S28,2)</f>
        <v>13910.58</v>
      </c>
      <c r="I42" s="30">
        <f>ROUND(Source!Q28,2)</f>
        <v>23167.919999999998</v>
      </c>
      <c r="J42" s="28">
        <f>ROUND(Source!AH28,2)</f>
        <v>460</v>
      </c>
      <c r="K42" s="30">
        <f>ROUND(Source!U28,2)</f>
        <v>1591.6</v>
      </c>
      <c r="T42">
        <f>Source!O28</f>
        <v>61391.57</v>
      </c>
      <c r="U42">
        <f>Source!P28</f>
        <v>24313.07</v>
      </c>
      <c r="V42">
        <f>Source!S28</f>
        <v>13910.58</v>
      </c>
      <c r="W42">
        <f>Source!Q28</f>
        <v>23167.919999999998</v>
      </c>
      <c r="X42">
        <f>Source!R28</f>
        <v>2363.6999999999998</v>
      </c>
      <c r="Y42">
        <f>Source!U28</f>
        <v>1591.6</v>
      </c>
      <c r="Z42">
        <f>Source!V28</f>
        <v>175.56040000000002</v>
      </c>
      <c r="AA42">
        <f>Source!X28</f>
        <v>16599.77</v>
      </c>
      <c r="AB42">
        <f>Source!Y28</f>
        <v>9439.08</v>
      </c>
    </row>
    <row r="43" spans="1:28" x14ac:dyDescent="0.2">
      <c r="A43" s="67"/>
      <c r="B43" s="33"/>
      <c r="C43" s="34" t="s">
        <v>577</v>
      </c>
      <c r="D43" s="69"/>
      <c r="E43" s="29">
        <f>ROUND(Source!AF28,6)</f>
        <v>4020.4</v>
      </c>
      <c r="F43" s="29">
        <f>ROUND(Source!AE28,6)</f>
        <v>683.15</v>
      </c>
      <c r="G43" s="73"/>
      <c r="H43" s="73"/>
      <c r="I43" s="30">
        <f>ROUND(Source!R28,2)</f>
        <v>2363.6999999999998</v>
      </c>
      <c r="J43" s="28">
        <f>ROUND(Source!AI28,2)</f>
        <v>50.74</v>
      </c>
      <c r="K43" s="30">
        <f>ROUND(Source!V28,2)</f>
        <v>175.56</v>
      </c>
    </row>
    <row r="44" spans="1:28" x14ac:dyDescent="0.2">
      <c r="A44" s="63"/>
      <c r="B44" s="64"/>
      <c r="C44" s="64"/>
      <c r="D44" s="64"/>
      <c r="E44" s="64"/>
      <c r="F44" s="64"/>
      <c r="G44" s="64"/>
      <c r="H44" s="64"/>
      <c r="I44" s="64"/>
      <c r="J44" s="64"/>
      <c r="K44" s="65"/>
    </row>
    <row r="45" spans="1:28" ht="36" x14ac:dyDescent="0.2">
      <c r="A45" s="66" t="str">
        <f>Source!E29</f>
        <v>6</v>
      </c>
      <c r="B45" s="31" t="s">
        <v>571</v>
      </c>
      <c r="C45" s="32" t="str">
        <f>CONCATENATE(Source!G29, ", ",Source!DW29)</f>
        <v>Смеси бетонные тяжелого бетона (БСТ), класс В25 (М350), м3</v>
      </c>
      <c r="D45" s="68">
        <f>ROUND(Source!I29,6)</f>
        <v>351.19</v>
      </c>
      <c r="E45" s="29">
        <f>ROUND(Source!AC29,6)</f>
        <v>725.69</v>
      </c>
      <c r="F45" s="28"/>
      <c r="G45" s="30">
        <f>ROUND(Source!O29,2)</f>
        <v>254855.07</v>
      </c>
      <c r="H45" s="68"/>
      <c r="I45" s="28"/>
      <c r="J45" s="28"/>
      <c r="K45" s="28"/>
      <c r="T45">
        <f>Source!O29</f>
        <v>254855.07</v>
      </c>
      <c r="U45">
        <f>Source!P29</f>
        <v>254855.07</v>
      </c>
      <c r="V45">
        <f>Source!S29</f>
        <v>0</v>
      </c>
      <c r="W45">
        <f>Source!Q29</f>
        <v>0</v>
      </c>
      <c r="X45">
        <f>Source!R29</f>
        <v>0</v>
      </c>
      <c r="Y45">
        <f>Source!U29</f>
        <v>0</v>
      </c>
      <c r="Z45">
        <f>Source!V29</f>
        <v>0</v>
      </c>
      <c r="AA45">
        <f>Source!X29</f>
        <v>0</v>
      </c>
      <c r="AB45">
        <f>Source!Y29</f>
        <v>0</v>
      </c>
    </row>
    <row r="46" spans="1:28" x14ac:dyDescent="0.2">
      <c r="A46" s="67"/>
      <c r="B46" s="33"/>
      <c r="C46" s="34" t="s">
        <v>578</v>
      </c>
      <c r="D46" s="69"/>
      <c r="E46" s="35"/>
      <c r="F46" s="28"/>
      <c r="G46" s="36"/>
      <c r="H46" s="69"/>
      <c r="I46" s="28"/>
      <c r="J46" s="28"/>
      <c r="K46" s="28"/>
    </row>
    <row r="47" spans="1:28" x14ac:dyDescent="0.2">
      <c r="A47" s="63"/>
      <c r="B47" s="64"/>
      <c r="C47" s="64"/>
      <c r="D47" s="64"/>
      <c r="E47" s="64"/>
      <c r="F47" s="64"/>
      <c r="G47" s="64"/>
      <c r="H47" s="64"/>
      <c r="I47" s="64"/>
      <c r="J47" s="64"/>
      <c r="K47" s="65"/>
    </row>
    <row r="48" spans="1:28" ht="24" x14ac:dyDescent="0.2">
      <c r="A48" s="66" t="str">
        <f>Source!E30</f>
        <v>7</v>
      </c>
      <c r="B48" s="31" t="s">
        <v>579</v>
      </c>
      <c r="C48" s="32" t="str">
        <f>CONCATENATE(Source!G30, ", ",Source!DW30)</f>
        <v>Установка арматуры сверх учтенной в расценке, т</v>
      </c>
      <c r="D48" s="68">
        <f>ROUND(Source!I30,6)</f>
        <v>23.222000000000001</v>
      </c>
      <c r="E48" s="29">
        <f>ROUND(Source!AB30,6)</f>
        <v>348.13</v>
      </c>
      <c r="F48" s="29">
        <f>ROUND(Source!AD30,6)</f>
        <v>50.03</v>
      </c>
      <c r="G48" s="72">
        <f>ROUND(Source!O30,2)</f>
        <v>8084.28</v>
      </c>
      <c r="H48" s="72">
        <f>ROUND(Source!S30,2)</f>
        <v>5975.02</v>
      </c>
      <c r="I48" s="30">
        <f>ROUND(Source!Q30,2)</f>
        <v>1161.8</v>
      </c>
      <c r="J48" s="28">
        <f>ROUND(Source!AH30,2)</f>
        <v>29.78</v>
      </c>
      <c r="K48" s="30">
        <f>ROUND(Source!U30,2)</f>
        <v>691.55</v>
      </c>
      <c r="T48">
        <f>Source!O30</f>
        <v>8084.28</v>
      </c>
      <c r="U48">
        <f>Source!P30</f>
        <v>947.46</v>
      </c>
      <c r="V48">
        <f>Source!S30</f>
        <v>5975.02</v>
      </c>
      <c r="W48">
        <f>Source!Q30</f>
        <v>1161.8</v>
      </c>
      <c r="X48">
        <f>Source!R30</f>
        <v>176.25</v>
      </c>
      <c r="Y48">
        <f>Source!U30</f>
        <v>691.5511600000001</v>
      </c>
      <c r="Z48">
        <f>Source!V30</f>
        <v>13.46876</v>
      </c>
      <c r="AA48">
        <f>Source!X30</f>
        <v>6643.37</v>
      </c>
      <c r="AB48">
        <f>Source!Y30</f>
        <v>3383.2</v>
      </c>
    </row>
    <row r="49" spans="1:28" ht="36" x14ac:dyDescent="0.2">
      <c r="A49" s="67"/>
      <c r="B49" s="33"/>
      <c r="C49" s="34" t="s">
        <v>580</v>
      </c>
      <c r="D49" s="69"/>
      <c r="E49" s="29">
        <f>ROUND(Source!AF30,6)</f>
        <v>257.3</v>
      </c>
      <c r="F49" s="29">
        <f>ROUND(Source!AE30,6)</f>
        <v>7.59</v>
      </c>
      <c r="G49" s="73"/>
      <c r="H49" s="73"/>
      <c r="I49" s="30">
        <f>ROUND(Source!R30,2)</f>
        <v>176.25</v>
      </c>
      <c r="J49" s="28">
        <f>ROUND(Source!AI30,2)</f>
        <v>0.57999999999999996</v>
      </c>
      <c r="K49" s="30">
        <f>ROUND(Source!V30,2)</f>
        <v>13.47</v>
      </c>
    </row>
    <row r="50" spans="1:28" x14ac:dyDescent="0.2">
      <c r="A50" s="63"/>
      <c r="B50" s="64"/>
      <c r="C50" s="64"/>
      <c r="D50" s="64"/>
      <c r="E50" s="64"/>
      <c r="F50" s="64"/>
      <c r="G50" s="64"/>
      <c r="H50" s="64"/>
      <c r="I50" s="64"/>
      <c r="J50" s="64"/>
      <c r="K50" s="65"/>
    </row>
    <row r="51" spans="1:28" ht="36" x14ac:dyDescent="0.2">
      <c r="A51" s="66" t="str">
        <f>Source!E31</f>
        <v>8</v>
      </c>
      <c r="B51" s="31" t="s">
        <v>581</v>
      </c>
      <c r="C51" s="32" t="str">
        <f>CONCATENATE(Source!G31, ", ",Source!DW31)</f>
        <v>Сталь арматурная, горячекатаная, гладкая, класс А-I, диаметр 8 мм, т</v>
      </c>
      <c r="D51" s="68">
        <f>ROUND(Source!I31,6)</f>
        <v>3.22</v>
      </c>
      <c r="E51" s="29">
        <f>ROUND(Source!AC31,6)</f>
        <v>6780</v>
      </c>
      <c r="F51" s="28"/>
      <c r="G51" s="30">
        <f>ROUND(Source!O31,2)</f>
        <v>21831.599999999999</v>
      </c>
      <c r="H51" s="68"/>
      <c r="I51" s="28"/>
      <c r="J51" s="28"/>
      <c r="K51" s="28"/>
      <c r="T51">
        <f>Source!O31</f>
        <v>21831.599999999999</v>
      </c>
      <c r="U51">
        <f>Source!P31</f>
        <v>21831.599999999999</v>
      </c>
      <c r="V51">
        <f>Source!S31</f>
        <v>0</v>
      </c>
      <c r="W51">
        <f>Source!Q31</f>
        <v>0</v>
      </c>
      <c r="X51">
        <f>Source!R31</f>
        <v>0</v>
      </c>
      <c r="Y51">
        <f>Source!U31</f>
        <v>0</v>
      </c>
      <c r="Z51">
        <f>Source!V31</f>
        <v>0</v>
      </c>
      <c r="AA51">
        <f>Source!X31</f>
        <v>0</v>
      </c>
      <c r="AB51">
        <f>Source!Y31</f>
        <v>0</v>
      </c>
    </row>
    <row r="52" spans="1:28" x14ac:dyDescent="0.2">
      <c r="A52" s="67"/>
      <c r="B52" s="33"/>
      <c r="C52" s="34"/>
      <c r="D52" s="69"/>
      <c r="E52" s="35"/>
      <c r="F52" s="28"/>
      <c r="G52" s="36"/>
      <c r="H52" s="69"/>
      <c r="I52" s="28"/>
      <c r="J52" s="28"/>
      <c r="K52" s="28"/>
    </row>
    <row r="53" spans="1:28" x14ac:dyDescent="0.2">
      <c r="A53" s="63"/>
      <c r="B53" s="64"/>
      <c r="C53" s="64"/>
      <c r="D53" s="64"/>
      <c r="E53" s="64"/>
      <c r="F53" s="64"/>
      <c r="G53" s="64"/>
      <c r="H53" s="64"/>
      <c r="I53" s="64"/>
      <c r="J53" s="64"/>
      <c r="K53" s="65"/>
    </row>
    <row r="54" spans="1:28" ht="36" x14ac:dyDescent="0.2">
      <c r="A54" s="66" t="str">
        <f>Source!E32</f>
        <v>9</v>
      </c>
      <c r="B54" s="31" t="s">
        <v>582</v>
      </c>
      <c r="C54" s="32" t="str">
        <f>CONCATENATE(Source!G32, ", ",Source!DW32)</f>
        <v>Сталь арматурная, горячекатаная, гладкая, класс А-I, диаметр 10 мм, т</v>
      </c>
      <c r="D54" s="68">
        <f>ROUND(Source!I32,6)</f>
        <v>5.75</v>
      </c>
      <c r="E54" s="29">
        <f>ROUND(Source!AC32,6)</f>
        <v>6726.18</v>
      </c>
      <c r="F54" s="28"/>
      <c r="G54" s="30">
        <f>ROUND(Source!O32,2)</f>
        <v>38675.54</v>
      </c>
      <c r="H54" s="68"/>
      <c r="I54" s="28"/>
      <c r="J54" s="28"/>
      <c r="K54" s="28"/>
      <c r="T54">
        <f>Source!O32</f>
        <v>38675.54</v>
      </c>
      <c r="U54">
        <f>Source!P32</f>
        <v>38675.54</v>
      </c>
      <c r="V54">
        <f>Source!S32</f>
        <v>0</v>
      </c>
      <c r="W54">
        <f>Source!Q32</f>
        <v>0</v>
      </c>
      <c r="X54">
        <f>Source!R32</f>
        <v>0</v>
      </c>
      <c r="Y54">
        <f>Source!U32</f>
        <v>0</v>
      </c>
      <c r="Z54">
        <f>Source!V32</f>
        <v>0</v>
      </c>
      <c r="AA54">
        <f>Source!X32</f>
        <v>0</v>
      </c>
      <c r="AB54">
        <f>Source!Y32</f>
        <v>0</v>
      </c>
    </row>
    <row r="55" spans="1:28" x14ac:dyDescent="0.2">
      <c r="A55" s="67"/>
      <c r="B55" s="33"/>
      <c r="C55" s="34"/>
      <c r="D55" s="69"/>
      <c r="E55" s="35"/>
      <c r="F55" s="28"/>
      <c r="G55" s="36"/>
      <c r="H55" s="69"/>
      <c r="I55" s="28"/>
      <c r="J55" s="28"/>
      <c r="K55" s="28"/>
    </row>
    <row r="56" spans="1:28" x14ac:dyDescent="0.2">
      <c r="A56" s="63"/>
      <c r="B56" s="64"/>
      <c r="C56" s="64"/>
      <c r="D56" s="64"/>
      <c r="E56" s="64"/>
      <c r="F56" s="64"/>
      <c r="G56" s="64"/>
      <c r="H56" s="64"/>
      <c r="I56" s="64"/>
      <c r="J56" s="64"/>
      <c r="K56" s="65"/>
    </row>
    <row r="57" spans="1:28" ht="36" x14ac:dyDescent="0.2">
      <c r="A57" s="66" t="str">
        <f>Source!E33</f>
        <v>10</v>
      </c>
      <c r="B57" s="31" t="s">
        <v>583</v>
      </c>
      <c r="C57" s="32" t="str">
        <f>CONCATENATE(Source!G33, ", ",Source!DW33)</f>
        <v>Сталь арматурная, горячекатаная, периодического профиля, класс А-III, диаметр 12 мм, т</v>
      </c>
      <c r="D57" s="68">
        <f>ROUND(Source!I33,6)</f>
        <v>3.23</v>
      </c>
      <c r="E57" s="29">
        <f>ROUND(Source!AC33,6)</f>
        <v>7997.23</v>
      </c>
      <c r="F57" s="28"/>
      <c r="G57" s="30">
        <f>ROUND(Source!O33,2)</f>
        <v>25831.05</v>
      </c>
      <c r="H57" s="68"/>
      <c r="I57" s="28"/>
      <c r="J57" s="28"/>
      <c r="K57" s="28"/>
      <c r="T57">
        <f>Source!O33</f>
        <v>25831.05</v>
      </c>
      <c r="U57">
        <f>Source!P33</f>
        <v>25831.05</v>
      </c>
      <c r="V57">
        <f>Source!S33</f>
        <v>0</v>
      </c>
      <c r="W57">
        <f>Source!Q33</f>
        <v>0</v>
      </c>
      <c r="X57">
        <f>Source!R33</f>
        <v>0</v>
      </c>
      <c r="Y57">
        <f>Source!U33</f>
        <v>0</v>
      </c>
      <c r="Z57">
        <f>Source!V33</f>
        <v>0</v>
      </c>
      <c r="AA57">
        <f>Source!X33</f>
        <v>0</v>
      </c>
      <c r="AB57">
        <f>Source!Y33</f>
        <v>0</v>
      </c>
    </row>
    <row r="58" spans="1:28" x14ac:dyDescent="0.2">
      <c r="A58" s="67"/>
      <c r="B58" s="33"/>
      <c r="C58" s="34"/>
      <c r="D58" s="69"/>
      <c r="E58" s="35"/>
      <c r="F58" s="28"/>
      <c r="G58" s="36"/>
      <c r="H58" s="69"/>
      <c r="I58" s="28"/>
      <c r="J58" s="28"/>
      <c r="K58" s="28"/>
    </row>
    <row r="59" spans="1:28" x14ac:dyDescent="0.2">
      <c r="A59" s="63"/>
      <c r="B59" s="64"/>
      <c r="C59" s="64"/>
      <c r="D59" s="64"/>
      <c r="E59" s="64"/>
      <c r="F59" s="64"/>
      <c r="G59" s="64"/>
      <c r="H59" s="64"/>
      <c r="I59" s="64"/>
      <c r="J59" s="64"/>
      <c r="K59" s="65"/>
    </row>
    <row r="60" spans="1:28" ht="36" x14ac:dyDescent="0.2">
      <c r="A60" s="66" t="str">
        <f>Source!E34</f>
        <v>11</v>
      </c>
      <c r="B60" s="31" t="s">
        <v>584</v>
      </c>
      <c r="C60" s="32" t="str">
        <f>CONCATENATE(Source!G34, ", ",Source!DW34)</f>
        <v>Сталь арматурная, горячекатаная, периодического профиля, класс А-III, диаметр 16-18 мм, т</v>
      </c>
      <c r="D60" s="68">
        <f>ROUND(Source!I34,6)</f>
        <v>51.66</v>
      </c>
      <c r="E60" s="29">
        <f>ROUND(Source!AC34,6)</f>
        <v>7956.21</v>
      </c>
      <c r="F60" s="28"/>
      <c r="G60" s="30">
        <f>ROUND(Source!O34,2)</f>
        <v>411017.81</v>
      </c>
      <c r="H60" s="68"/>
      <c r="I60" s="28"/>
      <c r="J60" s="28"/>
      <c r="K60" s="28"/>
      <c r="T60">
        <f>Source!O34</f>
        <v>411017.81</v>
      </c>
      <c r="U60">
        <f>Source!P34</f>
        <v>411017.81</v>
      </c>
      <c r="V60">
        <f>Source!S34</f>
        <v>0</v>
      </c>
      <c r="W60">
        <f>Source!Q34</f>
        <v>0</v>
      </c>
      <c r="X60">
        <f>Source!R34</f>
        <v>0</v>
      </c>
      <c r="Y60">
        <f>Source!U34</f>
        <v>0</v>
      </c>
      <c r="Z60">
        <f>Source!V34</f>
        <v>0</v>
      </c>
      <c r="AA60">
        <f>Source!X34</f>
        <v>0</v>
      </c>
      <c r="AB60">
        <f>Source!Y34</f>
        <v>0</v>
      </c>
    </row>
    <row r="61" spans="1:28" x14ac:dyDescent="0.2">
      <c r="A61" s="67"/>
      <c r="B61" s="33"/>
      <c r="C61" s="34"/>
      <c r="D61" s="69"/>
      <c r="E61" s="35"/>
      <c r="F61" s="28"/>
      <c r="G61" s="36"/>
      <c r="H61" s="69"/>
      <c r="I61" s="28"/>
      <c r="J61" s="28"/>
      <c r="K61" s="28"/>
    </row>
    <row r="62" spans="1:28" x14ac:dyDescent="0.2">
      <c r="A62" s="63"/>
      <c r="B62" s="64"/>
      <c r="C62" s="64"/>
      <c r="D62" s="64"/>
      <c r="E62" s="64"/>
      <c r="F62" s="64"/>
      <c r="G62" s="64"/>
      <c r="H62" s="64"/>
      <c r="I62" s="64"/>
      <c r="J62" s="64"/>
      <c r="K62" s="65"/>
    </row>
    <row r="63" spans="1:28" ht="36" x14ac:dyDescent="0.2">
      <c r="A63" s="66" t="str">
        <f>Source!E35</f>
        <v>12</v>
      </c>
      <c r="B63" s="31" t="s">
        <v>585</v>
      </c>
      <c r="C63" s="32" t="str">
        <f>CONCATENATE(Source!G35, ", ",Source!DW35)</f>
        <v>Сталь арматурная, горячекатаная, периодического профиля, класс А-III, диаметр 20-22 мм, т</v>
      </c>
      <c r="D63" s="68">
        <f>ROUND(Source!I35,6)</f>
        <v>42.35</v>
      </c>
      <c r="E63" s="29">
        <f>ROUND(Source!AC35,6)</f>
        <v>7917</v>
      </c>
      <c r="F63" s="28"/>
      <c r="G63" s="30">
        <f>ROUND(Source!O35,2)</f>
        <v>335284.95</v>
      </c>
      <c r="H63" s="68"/>
      <c r="I63" s="28"/>
      <c r="J63" s="28"/>
      <c r="K63" s="28"/>
      <c r="T63">
        <f>Source!O35</f>
        <v>335284.95</v>
      </c>
      <c r="U63">
        <f>Source!P35</f>
        <v>335284.95</v>
      </c>
      <c r="V63">
        <f>Source!S35</f>
        <v>0</v>
      </c>
      <c r="W63">
        <f>Source!Q35</f>
        <v>0</v>
      </c>
      <c r="X63">
        <f>Source!R35</f>
        <v>0</v>
      </c>
      <c r="Y63">
        <f>Source!U35</f>
        <v>0</v>
      </c>
      <c r="Z63">
        <f>Source!V35</f>
        <v>0</v>
      </c>
      <c r="AA63">
        <f>Source!X35</f>
        <v>0</v>
      </c>
      <c r="AB63">
        <f>Source!Y35</f>
        <v>0</v>
      </c>
    </row>
    <row r="64" spans="1:28" x14ac:dyDescent="0.2">
      <c r="A64" s="67"/>
      <c r="B64" s="33"/>
      <c r="C64" s="34"/>
      <c r="D64" s="69"/>
      <c r="E64" s="35"/>
      <c r="F64" s="28"/>
      <c r="G64" s="36"/>
      <c r="H64" s="69"/>
      <c r="I64" s="28"/>
      <c r="J64" s="28"/>
      <c r="K64" s="28"/>
    </row>
    <row r="65" spans="1:28" x14ac:dyDescent="0.2">
      <c r="A65" s="63"/>
      <c r="B65" s="64"/>
      <c r="C65" s="64"/>
      <c r="D65" s="64"/>
      <c r="E65" s="64"/>
      <c r="F65" s="64"/>
      <c r="G65" s="64"/>
      <c r="H65" s="64"/>
      <c r="I65" s="64"/>
      <c r="J65" s="64"/>
      <c r="K65" s="65"/>
    </row>
    <row r="66" spans="1:28" ht="36" x14ac:dyDescent="0.2">
      <c r="A66" s="66" t="str">
        <f>Source!E36</f>
        <v>13</v>
      </c>
      <c r="B66" s="31" t="s">
        <v>586</v>
      </c>
      <c r="C66" s="32" t="str">
        <f>CONCATENATE(Source!G36, ", ",Source!DW36)</f>
        <v>Сталь арматурная, горячекатаная, периодического профиля, класс А-III, диаметр 25-28 мм, т</v>
      </c>
      <c r="D66" s="68">
        <f>ROUND(Source!I36,6)</f>
        <v>58.49</v>
      </c>
      <c r="E66" s="29">
        <f>ROUND(Source!AC36,6)</f>
        <v>7792.12</v>
      </c>
      <c r="F66" s="28"/>
      <c r="G66" s="30">
        <f>ROUND(Source!O36,2)</f>
        <v>455761.1</v>
      </c>
      <c r="H66" s="68"/>
      <c r="I66" s="28"/>
      <c r="J66" s="28"/>
      <c r="K66" s="28"/>
      <c r="T66">
        <f>Source!O36</f>
        <v>455761.1</v>
      </c>
      <c r="U66">
        <f>Source!P36</f>
        <v>455761.1</v>
      </c>
      <c r="V66">
        <f>Source!S36</f>
        <v>0</v>
      </c>
      <c r="W66">
        <f>Source!Q36</f>
        <v>0</v>
      </c>
      <c r="X66">
        <f>Source!R36</f>
        <v>0</v>
      </c>
      <c r="Y66">
        <f>Source!U36</f>
        <v>0</v>
      </c>
      <c r="Z66">
        <f>Source!V36</f>
        <v>0</v>
      </c>
      <c r="AA66">
        <f>Source!X36</f>
        <v>0</v>
      </c>
      <c r="AB66">
        <f>Source!Y36</f>
        <v>0</v>
      </c>
    </row>
    <row r="67" spans="1:28" x14ac:dyDescent="0.2">
      <c r="A67" s="67"/>
      <c r="B67" s="33"/>
      <c r="C67" s="34"/>
      <c r="D67" s="69"/>
      <c r="E67" s="35"/>
      <c r="F67" s="28"/>
      <c r="G67" s="36"/>
      <c r="H67" s="69"/>
      <c r="I67" s="28"/>
      <c r="J67" s="28"/>
      <c r="K67" s="28"/>
    </row>
    <row r="68" spans="1:28" x14ac:dyDescent="0.2">
      <c r="A68" s="63"/>
      <c r="B68" s="64"/>
      <c r="C68" s="64"/>
      <c r="D68" s="64"/>
      <c r="E68" s="64"/>
      <c r="F68" s="64"/>
      <c r="G68" s="64"/>
      <c r="H68" s="64"/>
      <c r="I68" s="64"/>
      <c r="J68" s="64"/>
      <c r="K68" s="65"/>
    </row>
    <row r="69" spans="1:28" ht="36" x14ac:dyDescent="0.2">
      <c r="A69" s="66" t="str">
        <f>Source!E37</f>
        <v>14</v>
      </c>
      <c r="B69" s="31" t="s">
        <v>587</v>
      </c>
      <c r="C69" s="32" t="str">
        <f>CONCATENATE(Source!G37, ", ",Source!DW37)</f>
        <v>Сталь арматурная, горячекатаная, периодического профиля, класс А-III, диаметр 32-40 мм_диаметр 32 мм, т</v>
      </c>
      <c r="D69" s="68">
        <f>ROUND(Source!I37,6)</f>
        <v>5.15</v>
      </c>
      <c r="E69" s="29">
        <f>ROUND(Source!AC37,6)</f>
        <v>7664</v>
      </c>
      <c r="F69" s="28"/>
      <c r="G69" s="30">
        <f>ROUND(Source!O37,2)</f>
        <v>39469.599999999999</v>
      </c>
      <c r="H69" s="68"/>
      <c r="I69" s="28"/>
      <c r="J69" s="28"/>
      <c r="K69" s="28"/>
      <c r="T69">
        <f>Source!O37</f>
        <v>39469.599999999999</v>
      </c>
      <c r="U69">
        <f>Source!P37</f>
        <v>39469.599999999999</v>
      </c>
      <c r="V69">
        <f>Source!S37</f>
        <v>0</v>
      </c>
      <c r="W69">
        <f>Source!Q37</f>
        <v>0</v>
      </c>
      <c r="X69">
        <f>Source!R37</f>
        <v>0</v>
      </c>
      <c r="Y69">
        <f>Source!U37</f>
        <v>0</v>
      </c>
      <c r="Z69">
        <f>Source!V37</f>
        <v>0</v>
      </c>
      <c r="AA69">
        <f>Source!X37</f>
        <v>0</v>
      </c>
      <c r="AB69">
        <f>Source!Y37</f>
        <v>0</v>
      </c>
    </row>
    <row r="70" spans="1:28" x14ac:dyDescent="0.2">
      <c r="A70" s="67"/>
      <c r="B70" s="33"/>
      <c r="C70" s="34"/>
      <c r="D70" s="69"/>
      <c r="E70" s="35"/>
      <c r="F70" s="28"/>
      <c r="G70" s="36"/>
      <c r="H70" s="69"/>
      <c r="I70" s="28"/>
      <c r="J70" s="28"/>
      <c r="K70" s="28"/>
    </row>
    <row r="71" spans="1:28" x14ac:dyDescent="0.2">
      <c r="A71" s="63"/>
      <c r="B71" s="64"/>
      <c r="C71" s="64"/>
      <c r="D71" s="64"/>
      <c r="E71" s="64"/>
      <c r="F71" s="64"/>
      <c r="G71" s="64"/>
      <c r="H71" s="64"/>
      <c r="I71" s="64"/>
      <c r="J71" s="64"/>
      <c r="K71" s="65"/>
    </row>
    <row r="72" spans="1:28" ht="36" x14ac:dyDescent="0.2">
      <c r="A72" s="66" t="str">
        <f>Source!E38</f>
        <v>15</v>
      </c>
      <c r="B72" s="31" t="s">
        <v>587</v>
      </c>
      <c r="C72" s="32" t="str">
        <f>CONCATENATE(Source!G38, ", ",Source!DW38)</f>
        <v>Сталь арматурная, горячекатаная, периодического профиля, класс А-III, диаметр 32-40 мм_диаметр 36 мм, т</v>
      </c>
      <c r="D72" s="68">
        <f>ROUND(Source!I38,6)</f>
        <v>12.1</v>
      </c>
      <c r="E72" s="29">
        <f>ROUND(Source!AC38,6)</f>
        <v>7664</v>
      </c>
      <c r="F72" s="28"/>
      <c r="G72" s="30">
        <f>ROUND(Source!O38,2)</f>
        <v>92734.399999999994</v>
      </c>
      <c r="H72" s="68"/>
      <c r="I72" s="28"/>
      <c r="J72" s="28"/>
      <c r="K72" s="28"/>
      <c r="T72">
        <f>Source!O38</f>
        <v>92734.399999999994</v>
      </c>
      <c r="U72">
        <f>Source!P38</f>
        <v>92734.399999999994</v>
      </c>
      <c r="V72">
        <f>Source!S38</f>
        <v>0</v>
      </c>
      <c r="W72">
        <f>Source!Q38</f>
        <v>0</v>
      </c>
      <c r="X72">
        <f>Source!R38</f>
        <v>0</v>
      </c>
      <c r="Y72">
        <f>Source!U38</f>
        <v>0</v>
      </c>
      <c r="Z72">
        <f>Source!V38</f>
        <v>0</v>
      </c>
      <c r="AA72">
        <f>Source!X38</f>
        <v>0</v>
      </c>
      <c r="AB72">
        <f>Source!Y38</f>
        <v>0</v>
      </c>
    </row>
    <row r="73" spans="1:28" x14ac:dyDescent="0.2">
      <c r="A73" s="67"/>
      <c r="B73" s="33"/>
      <c r="C73" s="34"/>
      <c r="D73" s="69"/>
      <c r="E73" s="35"/>
      <c r="F73" s="28"/>
      <c r="G73" s="36"/>
      <c r="H73" s="69"/>
      <c r="I73" s="28"/>
      <c r="J73" s="28"/>
      <c r="K73" s="28"/>
    </row>
    <row r="74" spans="1:28" x14ac:dyDescent="0.2">
      <c r="A74" s="63"/>
      <c r="B74" s="64"/>
      <c r="C74" s="64"/>
      <c r="D74" s="64"/>
      <c r="E74" s="64"/>
      <c r="F74" s="64"/>
      <c r="G74" s="64"/>
      <c r="H74" s="64"/>
      <c r="I74" s="64"/>
      <c r="J74" s="64"/>
      <c r="K74" s="65"/>
    </row>
    <row r="75" spans="1:28" ht="36" x14ac:dyDescent="0.2">
      <c r="A75" s="66" t="str">
        <f>Source!E39</f>
        <v>16</v>
      </c>
      <c r="B75" s="31" t="s">
        <v>588</v>
      </c>
      <c r="C75" s="32" t="str">
        <f>CONCATENATE(Source!G39, ", ",Source!DW39)</f>
        <v>Установка закладных деталей весом до 4 кг_МН-3 37 шт по 3,5 кг и МН-8 112 шт по 2,3 кг, т</v>
      </c>
      <c r="D75" s="68">
        <f>ROUND(Source!I39,6)</f>
        <v>0.3871</v>
      </c>
      <c r="E75" s="29">
        <f>ROUND(Source!AB39,6)</f>
        <v>1824.5</v>
      </c>
      <c r="F75" s="29">
        <f>ROUND(Source!AD39,6)</f>
        <v>28.64</v>
      </c>
      <c r="G75" s="72">
        <f>ROUND(Source!O39,2)</f>
        <v>706.27</v>
      </c>
      <c r="H75" s="72">
        <f>ROUND(Source!S39,2)</f>
        <v>695.18</v>
      </c>
      <c r="I75" s="30">
        <f>ROUND(Source!Q39,2)</f>
        <v>11.09</v>
      </c>
      <c r="J75" s="28">
        <f>ROUND(Source!AH39,2)</f>
        <v>198</v>
      </c>
      <c r="K75" s="30">
        <f>ROUND(Source!U39,2)</f>
        <v>76.650000000000006</v>
      </c>
      <c r="T75">
        <f>Source!O39</f>
        <v>706.27</v>
      </c>
      <c r="U75">
        <f>Source!P39</f>
        <v>0</v>
      </c>
      <c r="V75">
        <f>Source!S39</f>
        <v>695.18</v>
      </c>
      <c r="W75">
        <f>Source!Q39</f>
        <v>11.09</v>
      </c>
      <c r="X75">
        <f>Source!R39</f>
        <v>1.58</v>
      </c>
      <c r="Y75">
        <f>Source!U39</f>
        <v>76.645799999999994</v>
      </c>
      <c r="Z75">
        <f>Source!V39</f>
        <v>0.127743</v>
      </c>
      <c r="AA75">
        <f>Source!X39</f>
        <v>710.7</v>
      </c>
      <c r="AB75">
        <f>Source!Y39</f>
        <v>404.12</v>
      </c>
    </row>
    <row r="76" spans="1:28" x14ac:dyDescent="0.2">
      <c r="A76" s="67"/>
      <c r="B76" s="33"/>
      <c r="C76" s="34"/>
      <c r="D76" s="69"/>
      <c r="E76" s="29">
        <f>ROUND(Source!AF39,6)</f>
        <v>1795.86</v>
      </c>
      <c r="F76" s="29">
        <f>ROUND(Source!AE39,6)</f>
        <v>4.09</v>
      </c>
      <c r="G76" s="73"/>
      <c r="H76" s="73"/>
      <c r="I76" s="30">
        <f>ROUND(Source!R39,2)</f>
        <v>1.58</v>
      </c>
      <c r="J76" s="28">
        <f>ROUND(Source!AI39,2)</f>
        <v>0.33</v>
      </c>
      <c r="K76" s="30">
        <f>ROUND(Source!V39,2)</f>
        <v>0.13</v>
      </c>
    </row>
    <row r="77" spans="1:28" x14ac:dyDescent="0.2">
      <c r="A77" s="63"/>
      <c r="B77" s="64"/>
      <c r="C77" s="64"/>
      <c r="D77" s="64"/>
      <c r="E77" s="64"/>
      <c r="F77" s="64"/>
      <c r="G77" s="64"/>
      <c r="H77" s="64"/>
      <c r="I77" s="64"/>
      <c r="J77" s="64"/>
      <c r="K77" s="65"/>
    </row>
    <row r="78" spans="1:28" ht="60" x14ac:dyDescent="0.2">
      <c r="A78" s="66" t="str">
        <f>Source!E40</f>
        <v>17</v>
      </c>
      <c r="B78" s="31" t="s">
        <v>589</v>
      </c>
      <c r="C78" s="32" t="str">
        <f>CONCATENATE(Source!G40, ", ",Source!DW40)</f>
        <v>Детали закладные и накладные, изготовленные с применением сварки, гнутья, сверления (пробивки) отверстий (при наличии одной из этих операций или всего перечня в любых сочетаниях), поставляемые отдельно, т</v>
      </c>
      <c r="D78" s="68">
        <f>ROUND(Source!I40,6)</f>
        <v>0.3871</v>
      </c>
      <c r="E78" s="29">
        <f>ROUND(Source!AC40,6)</f>
        <v>6800</v>
      </c>
      <c r="F78" s="28"/>
      <c r="G78" s="30">
        <f>ROUND(Source!O40,2)</f>
        <v>2632.28</v>
      </c>
      <c r="H78" s="68"/>
      <c r="I78" s="28"/>
      <c r="J78" s="28"/>
      <c r="K78" s="28"/>
      <c r="T78">
        <f>Source!O40</f>
        <v>2632.28</v>
      </c>
      <c r="U78">
        <f>Source!P40</f>
        <v>2632.28</v>
      </c>
      <c r="V78">
        <f>Source!S40</f>
        <v>0</v>
      </c>
      <c r="W78">
        <f>Source!Q40</f>
        <v>0</v>
      </c>
      <c r="X78">
        <f>Source!R40</f>
        <v>0</v>
      </c>
      <c r="Y78">
        <f>Source!U40</f>
        <v>0</v>
      </c>
      <c r="Z78">
        <f>Source!V40</f>
        <v>0</v>
      </c>
      <c r="AA78">
        <f>Source!X40</f>
        <v>0</v>
      </c>
      <c r="AB78">
        <f>Source!Y40</f>
        <v>0</v>
      </c>
    </row>
    <row r="79" spans="1:28" x14ac:dyDescent="0.2">
      <c r="A79" s="67"/>
      <c r="B79" s="33"/>
      <c r="C79" s="34"/>
      <c r="D79" s="69"/>
      <c r="E79" s="35"/>
      <c r="F79" s="28"/>
      <c r="G79" s="36"/>
      <c r="H79" s="69"/>
      <c r="I79" s="28"/>
      <c r="J79" s="28"/>
      <c r="K79" s="28"/>
    </row>
    <row r="80" spans="1:28" x14ac:dyDescent="0.2">
      <c r="A80" s="63"/>
      <c r="B80" s="64"/>
      <c r="C80" s="64"/>
      <c r="D80" s="64"/>
      <c r="E80" s="64"/>
      <c r="F80" s="64"/>
      <c r="G80" s="64"/>
      <c r="H80" s="64"/>
      <c r="I80" s="64"/>
      <c r="J80" s="64"/>
      <c r="K80" s="65"/>
    </row>
    <row r="81" spans="1:28" ht="24" x14ac:dyDescent="0.2">
      <c r="A81" s="66" t="str">
        <f>Source!E41</f>
        <v>18</v>
      </c>
      <c r="B81" s="31" t="s">
        <v>590</v>
      </c>
      <c r="C81" s="32" t="str">
        <f>CONCATENATE(Source!G41, ", ",Source!DW41)</f>
        <v>Установка закладных деталей весом до 20 кг_МН-25 18 шт по 12,5 кг, т</v>
      </c>
      <c r="D81" s="68">
        <f>ROUND(Source!I41,6)</f>
        <v>0.25</v>
      </c>
      <c r="E81" s="29">
        <f>ROUND(Source!AB41,6)</f>
        <v>554.70000000000005</v>
      </c>
      <c r="F81" s="29">
        <f>ROUND(Source!AD41,6)</f>
        <v>28.64</v>
      </c>
      <c r="G81" s="72">
        <f>ROUND(Source!O41,2)</f>
        <v>138.68</v>
      </c>
      <c r="H81" s="72">
        <f>ROUND(Source!S41,2)</f>
        <v>131.52000000000001</v>
      </c>
      <c r="I81" s="30">
        <f>ROUND(Source!Q41,2)</f>
        <v>7.16</v>
      </c>
      <c r="J81" s="28">
        <f>ROUND(Source!AH41,2)</f>
        <v>58</v>
      </c>
      <c r="K81" s="30">
        <f>ROUND(Source!U41,2)</f>
        <v>14.5</v>
      </c>
      <c r="T81">
        <f>Source!O41</f>
        <v>138.68</v>
      </c>
      <c r="U81">
        <f>Source!P41</f>
        <v>0</v>
      </c>
      <c r="V81">
        <f>Source!S41</f>
        <v>131.52000000000001</v>
      </c>
      <c r="W81">
        <f>Source!Q41</f>
        <v>7.16</v>
      </c>
      <c r="X81">
        <f>Source!R41</f>
        <v>1.02</v>
      </c>
      <c r="Y81">
        <f>Source!U41</f>
        <v>14.5</v>
      </c>
      <c r="Z81">
        <f>Source!V41</f>
        <v>8.2500000000000004E-2</v>
      </c>
      <c r="AA81">
        <f>Source!X41</f>
        <v>135.19</v>
      </c>
      <c r="AB81">
        <f>Source!Y41</f>
        <v>76.87</v>
      </c>
    </row>
    <row r="82" spans="1:28" x14ac:dyDescent="0.2">
      <c r="A82" s="67"/>
      <c r="B82" s="33"/>
      <c r="C82" s="34"/>
      <c r="D82" s="69"/>
      <c r="E82" s="29">
        <f>ROUND(Source!AF41,6)</f>
        <v>526.05999999999995</v>
      </c>
      <c r="F82" s="29">
        <f>ROUND(Source!AE41,6)</f>
        <v>4.09</v>
      </c>
      <c r="G82" s="73"/>
      <c r="H82" s="73"/>
      <c r="I82" s="30">
        <f>ROUND(Source!R41,2)</f>
        <v>1.02</v>
      </c>
      <c r="J82" s="28">
        <f>ROUND(Source!AI41,2)</f>
        <v>0.33</v>
      </c>
      <c r="K82" s="30">
        <f>ROUND(Source!V41,2)</f>
        <v>0.08</v>
      </c>
    </row>
    <row r="83" spans="1:28" x14ac:dyDescent="0.2">
      <c r="A83" s="63"/>
      <c r="B83" s="64"/>
      <c r="C83" s="64"/>
      <c r="D83" s="64"/>
      <c r="E83" s="64"/>
      <c r="F83" s="64"/>
      <c r="G83" s="64"/>
      <c r="H83" s="64"/>
      <c r="I83" s="64"/>
      <c r="J83" s="64"/>
      <c r="K83" s="65"/>
    </row>
    <row r="84" spans="1:28" ht="60" x14ac:dyDescent="0.2">
      <c r="A84" s="66" t="str">
        <f>Source!E42</f>
        <v>19</v>
      </c>
      <c r="B84" s="31" t="s">
        <v>589</v>
      </c>
      <c r="C84" s="32" t="str">
        <f>CONCATENATE(Source!G42, ", ",Source!DW42)</f>
        <v>Детали закладные и накладные, изготовленные с применением сварки, гнутья, сверления (пробивки) отверстий (при наличии одной из этих операций или всего перечня в любых сочетаниях), поставляемые отдельно, т</v>
      </c>
      <c r="D84" s="68">
        <f>ROUND(Source!I42,6)</f>
        <v>0.25</v>
      </c>
      <c r="E84" s="29">
        <f>ROUND(Source!AC42,6)</f>
        <v>6800</v>
      </c>
      <c r="F84" s="28"/>
      <c r="G84" s="30">
        <f>ROUND(Source!O42,2)</f>
        <v>1700</v>
      </c>
      <c r="H84" s="68"/>
      <c r="I84" s="28"/>
      <c r="J84" s="28"/>
      <c r="K84" s="28"/>
      <c r="T84">
        <f>Source!O42</f>
        <v>1700</v>
      </c>
      <c r="U84">
        <f>Source!P42</f>
        <v>1700</v>
      </c>
      <c r="V84">
        <f>Source!S42</f>
        <v>0</v>
      </c>
      <c r="W84">
        <f>Source!Q42</f>
        <v>0</v>
      </c>
      <c r="X84">
        <f>Source!R42</f>
        <v>0</v>
      </c>
      <c r="Y84">
        <f>Source!U42</f>
        <v>0</v>
      </c>
      <c r="Z84">
        <f>Source!V42</f>
        <v>0</v>
      </c>
      <c r="AA84">
        <f>Source!X42</f>
        <v>0</v>
      </c>
      <c r="AB84">
        <f>Source!Y42</f>
        <v>0</v>
      </c>
    </row>
    <row r="85" spans="1:28" x14ac:dyDescent="0.2">
      <c r="A85" s="67"/>
      <c r="B85" s="33"/>
      <c r="C85" s="34"/>
      <c r="D85" s="69"/>
      <c r="E85" s="35"/>
      <c r="F85" s="28"/>
      <c r="G85" s="36"/>
      <c r="H85" s="69"/>
      <c r="I85" s="28"/>
      <c r="J85" s="28"/>
      <c r="K85" s="28"/>
    </row>
    <row r="86" spans="1:28" x14ac:dyDescent="0.2">
      <c r="A86" s="63"/>
      <c r="B86" s="64"/>
      <c r="C86" s="64"/>
      <c r="D86" s="64"/>
      <c r="E86" s="64"/>
      <c r="F86" s="64"/>
      <c r="G86" s="64"/>
      <c r="H86" s="64"/>
      <c r="I86" s="64"/>
      <c r="J86" s="64"/>
      <c r="K86" s="65"/>
    </row>
    <row r="87" spans="1:28" x14ac:dyDescent="0.2">
      <c r="A87" s="55" t="str">
        <f>"ИТОГО ПО СМЕТЕ (без НР и СП)"</f>
        <v>ИТОГО ПО СМЕТЕ (без НР и СП)</v>
      </c>
      <c r="B87" s="56"/>
      <c r="C87" s="56"/>
      <c r="D87" s="56"/>
      <c r="E87" s="56"/>
      <c r="F87" s="57"/>
      <c r="G87" s="70">
        <f>IF(SUM(T30:T87)=0, "-", SUM(T30:T87))</f>
        <v>2883112.7000000007</v>
      </c>
      <c r="H87" s="70">
        <f>IF(SUM(V30:V87)=0, "-", SUM(V30:V87))</f>
        <v>111142.63</v>
      </c>
      <c r="I87" s="38">
        <f>IF(SUM(W30:W87)=0, "-", SUM(W30:W87))</f>
        <v>110967.67</v>
      </c>
      <c r="J87" s="37"/>
      <c r="K87" s="38">
        <v>12721.02</v>
      </c>
    </row>
    <row r="88" spans="1:28" x14ac:dyDescent="0.2">
      <c r="A88" s="58"/>
      <c r="B88" s="59"/>
      <c r="C88" s="59"/>
      <c r="D88" s="59"/>
      <c r="E88" s="59"/>
      <c r="F88" s="60"/>
      <c r="G88" s="71"/>
      <c r="H88" s="71"/>
      <c r="I88" s="38">
        <f>IF(SUM(X30:X87)=0, "-", SUM(X30:X87))</f>
        <v>13427.69</v>
      </c>
      <c r="J88" s="37"/>
      <c r="K88" s="38">
        <v>998.19</v>
      </c>
    </row>
    <row r="89" spans="1:28" x14ac:dyDescent="0.2">
      <c r="A89" s="55" t="str">
        <f>Source!H93</f>
        <v>СТОИМОСТЬ ОБЩЕСТРОИТЕЛЬНЫХ РАБОТ</v>
      </c>
      <c r="B89" s="56"/>
      <c r="C89" s="56"/>
      <c r="D89" s="56"/>
      <c r="E89" s="56"/>
      <c r="F89" s="57"/>
      <c r="G89" s="61">
        <f>Source!F93</f>
        <v>2875029</v>
      </c>
      <c r="H89" s="41">
        <v>105167.61</v>
      </c>
      <c r="I89" s="41">
        <v>109805.87</v>
      </c>
      <c r="J89" s="42"/>
      <c r="K89" s="41">
        <v>12029.47</v>
      </c>
    </row>
    <row r="90" spans="1:28" x14ac:dyDescent="0.2">
      <c r="A90" s="58"/>
      <c r="B90" s="59"/>
      <c r="C90" s="59"/>
      <c r="D90" s="59"/>
      <c r="E90" s="59"/>
      <c r="F90" s="60"/>
      <c r="G90" s="62"/>
      <c r="H90" s="41"/>
      <c r="I90" s="41">
        <v>13251.44</v>
      </c>
      <c r="J90" s="42"/>
      <c r="K90" s="41">
        <v>984.72</v>
      </c>
    </row>
    <row r="91" spans="1:28" x14ac:dyDescent="0.2">
      <c r="A91" s="54" t="str">
        <f>Source!H95</f>
        <v>МАТЕРИАЛЬНЫЕ РЕСУРСЫ, НЕ УЧТЕННЫЕ В РАСЦЕНКАХ</v>
      </c>
      <c r="B91" s="54"/>
      <c r="C91" s="54"/>
      <c r="D91" s="54"/>
      <c r="E91" s="54"/>
      <c r="F91" s="54"/>
      <c r="G91" s="39">
        <f>Source!F95</f>
        <v>2522436</v>
      </c>
      <c r="H91" s="39"/>
      <c r="I91" s="39"/>
      <c r="J91" s="40"/>
      <c r="K91" s="39"/>
    </row>
    <row r="92" spans="1:28" x14ac:dyDescent="0.2">
      <c r="A92" s="54" t="s">
        <v>182</v>
      </c>
      <c r="B92" s="54"/>
      <c r="C92" s="54"/>
      <c r="D92" s="54"/>
      <c r="E92" s="54"/>
      <c r="F92" s="54"/>
      <c r="G92" s="39">
        <f>Source!F102</f>
        <v>120787</v>
      </c>
      <c r="H92" s="39"/>
      <c r="I92" s="39"/>
      <c r="J92" s="40"/>
      <c r="K92" s="39"/>
    </row>
    <row r="93" spans="1:28" x14ac:dyDescent="0.2">
      <c r="A93" s="54" t="s">
        <v>184</v>
      </c>
      <c r="B93" s="54"/>
      <c r="C93" s="54"/>
      <c r="D93" s="54"/>
      <c r="E93" s="54"/>
      <c r="F93" s="54"/>
      <c r="G93" s="39">
        <f>Source!F103</f>
        <v>68683</v>
      </c>
      <c r="H93" s="39"/>
      <c r="I93" s="39"/>
      <c r="J93" s="40"/>
      <c r="K93" s="39"/>
    </row>
    <row r="94" spans="1:28" x14ac:dyDescent="0.2">
      <c r="A94" s="54" t="str">
        <f>Source!H104</f>
        <v>ВСЕГО, СТОИМОСТЬ ОБЩЕСТРОИТЕЛЬНЫХ РАБОТ</v>
      </c>
      <c r="B94" s="54"/>
      <c r="C94" s="54"/>
      <c r="D94" s="54"/>
      <c r="E94" s="54"/>
      <c r="F94" s="54"/>
      <c r="G94" s="39">
        <f>Source!F104</f>
        <v>3064499</v>
      </c>
      <c r="H94" s="39"/>
      <c r="I94" s="39"/>
      <c r="J94" s="40"/>
      <c r="K94" s="39"/>
    </row>
    <row r="95" spans="1:28" x14ac:dyDescent="0.2">
      <c r="A95" s="54" t="str">
        <f>Source!H202</f>
        <v>МАТЕРИАЛЫ</v>
      </c>
      <c r="B95" s="54"/>
      <c r="C95" s="54"/>
      <c r="D95" s="54"/>
      <c r="E95" s="54"/>
      <c r="F95" s="54"/>
      <c r="G95" s="39">
        <f>Source!F202</f>
        <v>2522436</v>
      </c>
      <c r="H95" s="39"/>
      <c r="I95" s="39"/>
      <c r="J95" s="40"/>
      <c r="K95" s="39"/>
    </row>
    <row r="96" spans="1:28" x14ac:dyDescent="0.2">
      <c r="A96" s="54" t="str">
        <f>Source!H206</f>
        <v>ВСЕГО ПО СМЕТЕ</v>
      </c>
      <c r="B96" s="54"/>
      <c r="C96" s="54"/>
      <c r="D96" s="54"/>
      <c r="E96" s="54"/>
      <c r="F96" s="54"/>
      <c r="G96" s="39">
        <f>Source!F206</f>
        <v>3064499</v>
      </c>
      <c r="H96" s="39"/>
      <c r="I96" s="39"/>
      <c r="J96" s="40"/>
      <c r="K96" s="39"/>
    </row>
    <row r="97" spans="1:11" x14ac:dyDescent="0.2">
      <c r="A97" s="54" t="str">
        <f>Source!H208</f>
        <v>ВСЕГО НАКЛАДНЫЕ РАСХОДЫ</v>
      </c>
      <c r="B97" s="54"/>
      <c r="C97" s="54"/>
      <c r="D97" s="54"/>
      <c r="E97" s="54"/>
      <c r="F97" s="54"/>
      <c r="G97" s="39">
        <f>Source!F208</f>
        <v>120787</v>
      </c>
      <c r="H97" s="39"/>
      <c r="I97" s="39"/>
      <c r="J97" s="40"/>
      <c r="K97" s="39"/>
    </row>
    <row r="98" spans="1:11" x14ac:dyDescent="0.2">
      <c r="A98" s="54" t="str">
        <f>Source!H209</f>
        <v>ВСЕГО СМЕТНАЯ ПРИБЫЛЬ</v>
      </c>
      <c r="B98" s="54"/>
      <c r="C98" s="54"/>
      <c r="D98" s="54"/>
      <c r="E98" s="54"/>
      <c r="F98" s="54"/>
      <c r="G98" s="39">
        <f>Source!F209</f>
        <v>68683</v>
      </c>
      <c r="H98" s="39"/>
      <c r="I98" s="39"/>
      <c r="J98" s="40"/>
      <c r="K98" s="39"/>
    </row>
    <row r="99" spans="1:11" x14ac:dyDescent="0.2">
      <c r="A99" s="54" t="str">
        <f>Source!H211</f>
        <v>Оплата основных рабочих</v>
      </c>
      <c r="B99" s="54"/>
      <c r="C99" s="54"/>
      <c r="D99" s="54"/>
      <c r="E99" s="54"/>
      <c r="F99" s="54"/>
      <c r="G99" s="39">
        <f>Source!F211</f>
        <v>105168</v>
      </c>
      <c r="H99" s="39"/>
      <c r="I99" s="39"/>
      <c r="J99" s="40"/>
      <c r="K99" s="39"/>
    </row>
    <row r="100" spans="1:11" x14ac:dyDescent="0.2">
      <c r="A100" s="54" t="str">
        <f>Source!H213</f>
        <v>Оплата механизаторов</v>
      </c>
      <c r="B100" s="54"/>
      <c r="C100" s="54"/>
      <c r="D100" s="54"/>
      <c r="E100" s="54"/>
      <c r="F100" s="54"/>
      <c r="G100" s="39">
        <f>Source!F213</f>
        <v>13251</v>
      </c>
      <c r="H100" s="39"/>
      <c r="I100" s="39"/>
      <c r="J100" s="40"/>
      <c r="K100" s="39"/>
    </row>
    <row r="101" spans="1:11" x14ac:dyDescent="0.2">
      <c r="A101" s="54" t="str">
        <f>Source!H215</f>
        <v>Трудозатраты осн. рабочих</v>
      </c>
      <c r="B101" s="54"/>
      <c r="C101" s="54"/>
      <c r="D101" s="54"/>
      <c r="E101" s="54"/>
      <c r="F101" s="54"/>
      <c r="G101" s="39"/>
      <c r="H101" s="39"/>
      <c r="I101" s="39"/>
      <c r="J101" s="40"/>
      <c r="K101" s="39">
        <v>12721.02</v>
      </c>
    </row>
    <row r="102" spans="1:11" x14ac:dyDescent="0.2">
      <c r="A102" s="54" t="str">
        <f>Source!H216</f>
        <v>Трудозатраты механизаторов</v>
      </c>
      <c r="B102" s="54"/>
      <c r="C102" s="54"/>
      <c r="D102" s="54"/>
      <c r="E102" s="54"/>
      <c r="F102" s="54"/>
      <c r="G102" s="39"/>
      <c r="H102" s="39"/>
      <c r="I102" s="39"/>
      <c r="J102" s="40"/>
      <c r="K102" s="39">
        <v>998.19</v>
      </c>
    </row>
    <row r="103" spans="1:11" x14ac:dyDescent="0.2">
      <c r="A103" s="54" t="str">
        <f>Source!H217</f>
        <v>Нормативная трудоемкость</v>
      </c>
      <c r="B103" s="54"/>
      <c r="C103" s="54"/>
      <c r="D103" s="54"/>
      <c r="E103" s="54"/>
      <c r="F103" s="54"/>
      <c r="G103" s="39"/>
      <c r="H103" s="39"/>
      <c r="I103" s="39"/>
      <c r="J103" s="40"/>
      <c r="K103" s="39">
        <v>13719.210000000001</v>
      </c>
    </row>
    <row r="104" spans="1:11" x14ac:dyDescent="0.2">
      <c r="A104" s="8"/>
      <c r="B104" s="8"/>
      <c r="C104" s="8"/>
      <c r="D104" s="8"/>
      <c r="E104" s="8"/>
      <c r="F104" s="8"/>
      <c r="G104" s="48"/>
      <c r="H104" s="48"/>
      <c r="I104" s="48"/>
      <c r="J104" s="8"/>
      <c r="K104" s="48"/>
    </row>
    <row r="105" spans="1:11" x14ac:dyDescent="0.2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</row>
    <row r="106" spans="1:11" x14ac:dyDescent="0.2">
      <c r="A106" s="49"/>
      <c r="B106" s="43" t="s">
        <v>591</v>
      </c>
      <c r="C106" s="44" t="str">
        <f>Source!AB12</f>
        <v/>
      </c>
      <c r="D106" s="45"/>
      <c r="E106" s="45"/>
      <c r="F106" s="45"/>
      <c r="G106" s="45"/>
      <c r="H106" s="45"/>
      <c r="I106" s="46" t="str">
        <f>Source!AC12</f>
        <v/>
      </c>
      <c r="J106" s="47"/>
      <c r="K106" s="47"/>
    </row>
    <row r="107" spans="1:11" x14ac:dyDescent="0.2">
      <c r="A107" s="49"/>
      <c r="B107" s="43"/>
      <c r="C107" s="53" t="s">
        <v>592</v>
      </c>
      <c r="D107" s="53"/>
      <c r="E107" s="53"/>
      <c r="F107" s="53"/>
      <c r="G107" s="53"/>
      <c r="H107" s="53"/>
      <c r="I107" s="53"/>
      <c r="J107" s="49"/>
      <c r="K107" s="50"/>
    </row>
    <row r="108" spans="1:11" x14ac:dyDescent="0.2">
      <c r="A108" s="49"/>
      <c r="B108" s="51"/>
      <c r="C108" s="50"/>
      <c r="D108" s="50"/>
      <c r="E108" s="50"/>
      <c r="F108" s="50"/>
      <c r="G108" s="50"/>
      <c r="H108" s="50"/>
      <c r="I108" s="50"/>
      <c r="J108" s="49"/>
      <c r="K108" s="50"/>
    </row>
    <row r="109" spans="1:11" x14ac:dyDescent="0.2">
      <c r="A109" s="49"/>
      <c r="B109" s="43" t="s">
        <v>593</v>
      </c>
      <c r="C109" s="44" t="str">
        <f>Source!AD12</f>
        <v/>
      </c>
      <c r="D109" s="45"/>
      <c r="E109" s="45"/>
      <c r="F109" s="45"/>
      <c r="G109" s="45"/>
      <c r="H109" s="45"/>
      <c r="I109" s="46" t="str">
        <f>Source!AE12</f>
        <v/>
      </c>
      <c r="J109" s="47"/>
      <c r="K109" s="47"/>
    </row>
    <row r="110" spans="1:11" x14ac:dyDescent="0.2">
      <c r="A110" s="49"/>
      <c r="B110" s="52"/>
      <c r="C110" s="53" t="s">
        <v>592</v>
      </c>
      <c r="D110" s="53"/>
      <c r="E110" s="53"/>
      <c r="F110" s="53"/>
      <c r="G110" s="53"/>
      <c r="H110" s="53"/>
      <c r="I110" s="53"/>
      <c r="J110" s="49"/>
      <c r="K110" s="49"/>
    </row>
    <row r="111" spans="1:11" x14ac:dyDescent="0.2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</row>
  </sheetData>
  <mergeCells count="142">
    <mergeCell ref="A7:K7"/>
    <mergeCell ref="A8:K8"/>
    <mergeCell ref="A10:B10"/>
    <mergeCell ref="C10:K10"/>
    <mergeCell ref="A12:H12"/>
    <mergeCell ref="I12:J12"/>
    <mergeCell ref="A1:K1"/>
    <mergeCell ref="A3:B3"/>
    <mergeCell ref="C3:K3"/>
    <mergeCell ref="A5:B5"/>
    <mergeCell ref="C5:K5"/>
    <mergeCell ref="A6:K6"/>
    <mergeCell ref="A17:H17"/>
    <mergeCell ref="I17:J17"/>
    <mergeCell ref="A18:H18"/>
    <mergeCell ref="I18:J18"/>
    <mergeCell ref="A19:H19"/>
    <mergeCell ref="I19:J19"/>
    <mergeCell ref="A13:H13"/>
    <mergeCell ref="A14:H14"/>
    <mergeCell ref="I14:J14"/>
    <mergeCell ref="A15:H15"/>
    <mergeCell ref="I15:J15"/>
    <mergeCell ref="A16:H16"/>
    <mergeCell ref="I16:J16"/>
    <mergeCell ref="A20:H20"/>
    <mergeCell ref="I20:J20"/>
    <mergeCell ref="A22:H22"/>
    <mergeCell ref="A23:H23"/>
    <mergeCell ref="A25:K25"/>
    <mergeCell ref="A26:A28"/>
    <mergeCell ref="B26:B28"/>
    <mergeCell ref="C26:C28"/>
    <mergeCell ref="D26:D28"/>
    <mergeCell ref="E26:F26"/>
    <mergeCell ref="G26:I26"/>
    <mergeCell ref="J26:K26"/>
    <mergeCell ref="G27:G28"/>
    <mergeCell ref="H27:H28"/>
    <mergeCell ref="J27:K27"/>
    <mergeCell ref="A30:A31"/>
    <mergeCell ref="D30:D31"/>
    <mergeCell ref="G30:G31"/>
    <mergeCell ref="H30:H31"/>
    <mergeCell ref="A32:K32"/>
    <mergeCell ref="A33:A34"/>
    <mergeCell ref="D33:D34"/>
    <mergeCell ref="H33:H34"/>
    <mergeCell ref="A35:K35"/>
    <mergeCell ref="A36:A37"/>
    <mergeCell ref="D36:D37"/>
    <mergeCell ref="G36:G37"/>
    <mergeCell ref="H36:H37"/>
    <mergeCell ref="A38:K38"/>
    <mergeCell ref="A39:A40"/>
    <mergeCell ref="D39:D40"/>
    <mergeCell ref="H39:H40"/>
    <mergeCell ref="A41:K41"/>
    <mergeCell ref="A42:A43"/>
    <mergeCell ref="D42:D43"/>
    <mergeCell ref="G42:G43"/>
    <mergeCell ref="H42:H43"/>
    <mergeCell ref="A44:K44"/>
    <mergeCell ref="A45:A46"/>
    <mergeCell ref="D45:D46"/>
    <mergeCell ref="H45:H46"/>
    <mergeCell ref="A47:K47"/>
    <mergeCell ref="A48:A49"/>
    <mergeCell ref="D48:D49"/>
    <mergeCell ref="G48:G49"/>
    <mergeCell ref="H48:H49"/>
    <mergeCell ref="A56:K56"/>
    <mergeCell ref="A57:A58"/>
    <mergeCell ref="D57:D58"/>
    <mergeCell ref="H57:H58"/>
    <mergeCell ref="A59:K59"/>
    <mergeCell ref="A60:A61"/>
    <mergeCell ref="D60:D61"/>
    <mergeCell ref="H60:H61"/>
    <mergeCell ref="A50:K50"/>
    <mergeCell ref="A51:A52"/>
    <mergeCell ref="D51:D52"/>
    <mergeCell ref="H51:H52"/>
    <mergeCell ref="A53:K53"/>
    <mergeCell ref="A54:A55"/>
    <mergeCell ref="D54:D55"/>
    <mergeCell ref="H54:H55"/>
    <mergeCell ref="A68:K68"/>
    <mergeCell ref="A69:A70"/>
    <mergeCell ref="D69:D70"/>
    <mergeCell ref="H69:H70"/>
    <mergeCell ref="A71:K71"/>
    <mergeCell ref="A72:A73"/>
    <mergeCell ref="D72:D73"/>
    <mergeCell ref="H72:H73"/>
    <mergeCell ref="A62:K62"/>
    <mergeCell ref="A63:A64"/>
    <mergeCell ref="D63:D64"/>
    <mergeCell ref="H63:H64"/>
    <mergeCell ref="A65:K65"/>
    <mergeCell ref="A66:A67"/>
    <mergeCell ref="D66:D67"/>
    <mergeCell ref="H66:H67"/>
    <mergeCell ref="A78:A79"/>
    <mergeCell ref="D78:D79"/>
    <mergeCell ref="H78:H79"/>
    <mergeCell ref="A80:K80"/>
    <mergeCell ref="A81:A82"/>
    <mergeCell ref="D81:D82"/>
    <mergeCell ref="G81:G82"/>
    <mergeCell ref="H81:H82"/>
    <mergeCell ref="A74:K74"/>
    <mergeCell ref="A75:A76"/>
    <mergeCell ref="D75:D76"/>
    <mergeCell ref="G75:G76"/>
    <mergeCell ref="H75:H76"/>
    <mergeCell ref="A77:K77"/>
    <mergeCell ref="A89:F90"/>
    <mergeCell ref="G89:G90"/>
    <mergeCell ref="A91:F91"/>
    <mergeCell ref="A92:F92"/>
    <mergeCell ref="A83:K83"/>
    <mergeCell ref="A84:A85"/>
    <mergeCell ref="D84:D85"/>
    <mergeCell ref="H84:H85"/>
    <mergeCell ref="A86:K86"/>
    <mergeCell ref="A87:F88"/>
    <mergeCell ref="G87:G88"/>
    <mergeCell ref="H87:H88"/>
    <mergeCell ref="C110:I110"/>
    <mergeCell ref="A99:F99"/>
    <mergeCell ref="A100:F100"/>
    <mergeCell ref="A101:F101"/>
    <mergeCell ref="A102:F102"/>
    <mergeCell ref="A103:F103"/>
    <mergeCell ref="C107:I107"/>
    <mergeCell ref="A93:F93"/>
    <mergeCell ref="A94:F94"/>
    <mergeCell ref="A95:F95"/>
    <mergeCell ref="A96:F96"/>
    <mergeCell ref="A97:F97"/>
    <mergeCell ref="A98:F98"/>
  </mergeCells>
  <pageMargins left="0.60055118110236205" right="0.45055118110236198" top="1.00370078740158" bottom="0.35370078740157501" header="0.61001181102362001" footer="0.11811023622047198"/>
  <pageSetup paperSize="9" scale="87" fitToHeight="0" orientation="landscape" r:id="rId1"/>
  <headerFooter>
    <oddHeader>&amp;L&lt;М4 КС3&gt;&amp;RПК АтомСмета вер. 8.0 от 25.11.2013 тел.(495) 974-15-89       Форма 4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328"/>
  <sheetViews>
    <sheetView workbookViewId="0">
      <selection activeCell="A7" sqref="A7:K7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3</v>
      </c>
      <c r="H1">
        <v>0</v>
      </c>
      <c r="I1" t="s">
        <v>0</v>
      </c>
      <c r="J1" t="s">
        <v>2</v>
      </c>
      <c r="K1">
        <v>0</v>
      </c>
      <c r="L1">
        <v>34575</v>
      </c>
      <c r="M1">
        <v>39449400</v>
      </c>
      <c r="N1">
        <v>11</v>
      </c>
      <c r="O1">
        <v>1</v>
      </c>
      <c r="P1">
        <v>0</v>
      </c>
      <c r="Q1">
        <v>7</v>
      </c>
    </row>
    <row r="12" spans="1:133" x14ac:dyDescent="0.2">
      <c r="A12" s="1">
        <v>1</v>
      </c>
      <c r="B12" s="1">
        <v>324</v>
      </c>
      <c r="C12" s="1">
        <v>0</v>
      </c>
      <c r="D12" s="1">
        <f>ROW(A224)</f>
        <v>224</v>
      </c>
      <c r="E12" s="1">
        <v>0</v>
      </c>
      <c r="F12" s="1" t="s">
        <v>595</v>
      </c>
      <c r="G12" s="1" t="s">
        <v>4</v>
      </c>
      <c r="H12" s="1" t="s">
        <v>2</v>
      </c>
      <c r="I12" s="1">
        <v>0</v>
      </c>
      <c r="J12" s="1" t="s">
        <v>5</v>
      </c>
      <c r="K12" s="1">
        <v>1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1</v>
      </c>
      <c r="U12" s="1" t="s">
        <v>6</v>
      </c>
      <c r="V12" s="1">
        <v>0</v>
      </c>
      <c r="W12" s="1" t="s">
        <v>7</v>
      </c>
      <c r="X12" s="1" t="s">
        <v>2</v>
      </c>
      <c r="Y12" s="1" t="s">
        <v>2</v>
      </c>
      <c r="Z12" s="1" t="s">
        <v>2</v>
      </c>
      <c r="AA12" s="1" t="s">
        <v>2</v>
      </c>
      <c r="AB12" s="1" t="s">
        <v>2</v>
      </c>
      <c r="AC12" s="1" t="s">
        <v>2</v>
      </c>
      <c r="AD12" s="1" t="s">
        <v>2</v>
      </c>
      <c r="AE12" s="1" t="s">
        <v>2</v>
      </c>
      <c r="AF12" s="1" t="s">
        <v>2</v>
      </c>
      <c r="AG12" s="1" t="s">
        <v>2</v>
      </c>
      <c r="AH12" s="1" t="s">
        <v>2</v>
      </c>
      <c r="AI12" s="1" t="s">
        <v>2</v>
      </c>
      <c r="AJ12" s="1" t="s">
        <v>2</v>
      </c>
      <c r="AK12" s="1"/>
      <c r="AL12" s="1" t="s">
        <v>2</v>
      </c>
      <c r="AM12" s="1" t="s">
        <v>2</v>
      </c>
      <c r="AN12" s="1" t="s">
        <v>2</v>
      </c>
      <c r="AO12" s="1"/>
      <c r="AP12" s="1" t="s">
        <v>2</v>
      </c>
      <c r="AQ12" s="1" t="s">
        <v>2</v>
      </c>
      <c r="AR12" s="1" t="s">
        <v>2</v>
      </c>
      <c r="AS12" s="1"/>
      <c r="AT12" s="1"/>
      <c r="AU12" s="1"/>
      <c r="AV12" s="1"/>
      <c r="AW12" s="1"/>
      <c r="AX12" s="1" t="s">
        <v>2</v>
      </c>
      <c r="AY12" s="1" t="s">
        <v>2</v>
      </c>
      <c r="AZ12" s="1" t="s">
        <v>2</v>
      </c>
      <c r="BA12" s="1"/>
      <c r="BB12" s="1"/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524296</v>
      </c>
      <c r="CI12" s="1" t="s">
        <v>2</v>
      </c>
      <c r="CJ12" s="1" t="s">
        <v>2</v>
      </c>
      <c r="CK12" s="1">
        <v>7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B224</f>
        <v>324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В8</v>
      </c>
      <c r="G18" s="2" t="str">
        <f t="shared" si="0"/>
        <v>Конструкции с отметки -7,300 до -4,040</v>
      </c>
      <c r="H18" s="2"/>
      <c r="I18" s="2"/>
      <c r="J18" s="2"/>
      <c r="K18" s="2"/>
      <c r="L18" s="2"/>
      <c r="M18" s="2"/>
      <c r="N18" s="2"/>
      <c r="O18" s="2">
        <f t="shared" ref="O18:AT18" si="1">O224</f>
        <v>2883112.7</v>
      </c>
      <c r="P18" s="2">
        <f t="shared" si="1"/>
        <v>2661002.4</v>
      </c>
      <c r="Q18" s="2">
        <f t="shared" si="1"/>
        <v>110967.67</v>
      </c>
      <c r="R18" s="2">
        <f t="shared" si="1"/>
        <v>13427.69</v>
      </c>
      <c r="S18" s="2">
        <f t="shared" si="1"/>
        <v>111142.63</v>
      </c>
      <c r="T18" s="2">
        <f t="shared" si="1"/>
        <v>0</v>
      </c>
      <c r="U18" s="2">
        <f t="shared" si="1"/>
        <v>12721.016960000003</v>
      </c>
      <c r="V18" s="2">
        <f t="shared" si="1"/>
        <v>998.18500300000005</v>
      </c>
      <c r="W18" s="2">
        <f t="shared" si="1"/>
        <v>0</v>
      </c>
      <c r="X18" s="2">
        <f t="shared" si="1"/>
        <v>127430.81</v>
      </c>
      <c r="Y18" s="2">
        <f t="shared" si="1"/>
        <v>72066.240000000005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3082609.75</v>
      </c>
      <c r="AS18" s="2">
        <f t="shared" si="1"/>
        <v>3082609.75</v>
      </c>
      <c r="AT18" s="2">
        <f t="shared" si="1"/>
        <v>0</v>
      </c>
      <c r="AU18" s="2">
        <f t="shared" ref="AU18:BZ18" si="2">AU224</f>
        <v>0</v>
      </c>
      <c r="AV18" s="2">
        <f t="shared" si="2"/>
        <v>2661002.4</v>
      </c>
      <c r="AW18" s="2">
        <f t="shared" si="2"/>
        <v>2661002.4</v>
      </c>
      <c r="AX18" s="2">
        <f t="shared" si="2"/>
        <v>0</v>
      </c>
      <c r="AY18" s="2">
        <f t="shared" si="2"/>
        <v>2661002.4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CA224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DG224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EM224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FS224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ROW(A44)</f>
        <v>44</v>
      </c>
      <c r="E20" s="1"/>
      <c r="F20" s="1" t="s">
        <v>2</v>
      </c>
      <c r="G20" s="1" t="s">
        <v>14</v>
      </c>
      <c r="H20" s="1" t="s">
        <v>2</v>
      </c>
      <c r="I20" s="1">
        <v>0</v>
      </c>
      <c r="J20" s="1" t="s">
        <v>15</v>
      </c>
      <c r="K20" s="1">
        <v>0</v>
      </c>
      <c r="L20" s="1" t="s">
        <v>14</v>
      </c>
      <c r="M20" s="1" t="s">
        <v>2</v>
      </c>
      <c r="N20" s="1"/>
      <c r="O20" s="1"/>
      <c r="P20" s="1"/>
      <c r="Q20" s="1"/>
      <c r="R20" s="1"/>
      <c r="S20" s="1">
        <v>0</v>
      </c>
      <c r="T20" s="1"/>
      <c r="U20" s="1" t="s">
        <v>2</v>
      </c>
      <c r="V20" s="1">
        <v>0</v>
      </c>
      <c r="W20" s="1"/>
      <c r="X20" s="1"/>
      <c r="Y20" s="1"/>
      <c r="Z20" s="1"/>
      <c r="AA20" s="1"/>
      <c r="AB20" s="1" t="s">
        <v>2</v>
      </c>
      <c r="AC20" s="1" t="s">
        <v>2</v>
      </c>
      <c r="AD20" s="1" t="s">
        <v>2</v>
      </c>
      <c r="AE20" s="1" t="s">
        <v>2</v>
      </c>
      <c r="AF20" s="1" t="s">
        <v>2</v>
      </c>
      <c r="AG20" s="1" t="s">
        <v>2</v>
      </c>
      <c r="AH20" s="1"/>
      <c r="AI20" s="1"/>
      <c r="AJ20" s="1"/>
      <c r="AK20" s="1"/>
      <c r="AL20" s="1"/>
      <c r="AM20" s="1"/>
      <c r="AN20" s="1"/>
      <c r="AO20" s="1"/>
      <c r="AP20" s="1" t="s">
        <v>2</v>
      </c>
      <c r="AQ20" s="1" t="s">
        <v>2</v>
      </c>
      <c r="AR20" s="1" t="s">
        <v>2</v>
      </c>
      <c r="AS20" s="1"/>
      <c r="AT20" s="1"/>
      <c r="AU20" s="1"/>
      <c r="AV20" s="1"/>
      <c r="AW20" s="1"/>
      <c r="AX20" s="1"/>
      <c r="AY20" s="1"/>
      <c r="AZ20" s="1" t="s">
        <v>2</v>
      </c>
      <c r="BA20" s="1"/>
      <c r="BB20" s="1" t="s">
        <v>2</v>
      </c>
      <c r="BC20" s="1" t="s">
        <v>2</v>
      </c>
      <c r="BD20" s="1" t="s">
        <v>2</v>
      </c>
      <c r="BE20" s="1" t="s">
        <v>2</v>
      </c>
      <c r="BF20" s="1" t="s">
        <v>2</v>
      </c>
      <c r="BG20" s="1" t="s">
        <v>2</v>
      </c>
      <c r="BH20" s="1" t="s">
        <v>2</v>
      </c>
      <c r="BI20" s="1" t="s">
        <v>2</v>
      </c>
      <c r="BJ20" s="1" t="s">
        <v>2</v>
      </c>
      <c r="BK20" s="1" t="s">
        <v>2</v>
      </c>
      <c r="BL20" s="1" t="s">
        <v>2</v>
      </c>
      <c r="BM20" s="1" t="s">
        <v>2</v>
      </c>
      <c r="BN20" s="1" t="s">
        <v>2</v>
      </c>
      <c r="BO20" s="1" t="s">
        <v>2</v>
      </c>
      <c r="BP20" s="1" t="s">
        <v>2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2</v>
      </c>
      <c r="CJ20" s="1" t="s">
        <v>2</v>
      </c>
      <c r="CK20" t="s">
        <v>2</v>
      </c>
      <c r="CL20" t="s">
        <v>2</v>
      </c>
      <c r="CM20" t="s">
        <v>2</v>
      </c>
      <c r="CN20" t="s">
        <v>2</v>
      </c>
      <c r="CO20" t="s">
        <v>2</v>
      </c>
      <c r="CP20" t="s">
        <v>2</v>
      </c>
      <c r="CQ20" t="s">
        <v>2</v>
      </c>
    </row>
    <row r="22" spans="1:245" x14ac:dyDescent="0.2">
      <c r="A22" s="2">
        <v>52</v>
      </c>
      <c r="B22" s="2">
        <f t="shared" ref="B22:G22" si="7">B44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O44</f>
        <v>2883112.7</v>
      </c>
      <c r="P22" s="2">
        <f t="shared" si="8"/>
        <v>2661002.4</v>
      </c>
      <c r="Q22" s="2">
        <f t="shared" si="8"/>
        <v>110967.67</v>
      </c>
      <c r="R22" s="2">
        <f t="shared" si="8"/>
        <v>13427.69</v>
      </c>
      <c r="S22" s="2">
        <f t="shared" si="8"/>
        <v>111142.63</v>
      </c>
      <c r="T22" s="2">
        <f t="shared" si="8"/>
        <v>0</v>
      </c>
      <c r="U22" s="2">
        <f t="shared" si="8"/>
        <v>12721.016960000003</v>
      </c>
      <c r="V22" s="2">
        <f t="shared" si="8"/>
        <v>998.18500300000005</v>
      </c>
      <c r="W22" s="2">
        <f t="shared" si="8"/>
        <v>0</v>
      </c>
      <c r="X22" s="2">
        <f t="shared" si="8"/>
        <v>127430.81</v>
      </c>
      <c r="Y22" s="2">
        <f t="shared" si="8"/>
        <v>72066.240000000005</v>
      </c>
      <c r="Z22" s="2">
        <f t="shared" si="8"/>
        <v>0</v>
      </c>
      <c r="AA22" s="2">
        <f t="shared" si="8"/>
        <v>0</v>
      </c>
      <c r="AB22" s="2">
        <f t="shared" si="8"/>
        <v>2883112.7</v>
      </c>
      <c r="AC22" s="2">
        <f t="shared" si="8"/>
        <v>2661002.4</v>
      </c>
      <c r="AD22" s="2">
        <f t="shared" si="8"/>
        <v>110967.67</v>
      </c>
      <c r="AE22" s="2">
        <f t="shared" si="8"/>
        <v>13427.69</v>
      </c>
      <c r="AF22" s="2">
        <f t="shared" si="8"/>
        <v>111142.63</v>
      </c>
      <c r="AG22" s="2">
        <f t="shared" si="8"/>
        <v>0</v>
      </c>
      <c r="AH22" s="2">
        <f t="shared" si="8"/>
        <v>12721.016960000003</v>
      </c>
      <c r="AI22" s="2">
        <f t="shared" si="8"/>
        <v>998.18500300000005</v>
      </c>
      <c r="AJ22" s="2">
        <f t="shared" si="8"/>
        <v>0</v>
      </c>
      <c r="AK22" s="2">
        <f t="shared" si="8"/>
        <v>127430.81</v>
      </c>
      <c r="AL22" s="2">
        <f t="shared" si="8"/>
        <v>72066.240000000005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3082609.75</v>
      </c>
      <c r="AS22" s="2">
        <f t="shared" si="8"/>
        <v>3082609.75</v>
      </c>
      <c r="AT22" s="2">
        <f t="shared" si="8"/>
        <v>0</v>
      </c>
      <c r="AU22" s="2">
        <f t="shared" ref="AU22:BZ22" si="9">AU44</f>
        <v>0</v>
      </c>
      <c r="AV22" s="2">
        <f t="shared" si="9"/>
        <v>2661002.4</v>
      </c>
      <c r="AW22" s="2">
        <f t="shared" si="9"/>
        <v>2661002.4</v>
      </c>
      <c r="AX22" s="2">
        <f t="shared" si="9"/>
        <v>0</v>
      </c>
      <c r="AY22" s="2">
        <f t="shared" si="9"/>
        <v>2661002.4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CA44</f>
        <v>3082609.75</v>
      </c>
      <c r="CB22" s="2">
        <f t="shared" si="10"/>
        <v>3082609.75</v>
      </c>
      <c r="CC22" s="2">
        <f t="shared" si="10"/>
        <v>0</v>
      </c>
      <c r="CD22" s="2">
        <f t="shared" si="10"/>
        <v>0</v>
      </c>
      <c r="CE22" s="2">
        <f t="shared" si="10"/>
        <v>2661002.4</v>
      </c>
      <c r="CF22" s="2">
        <f t="shared" si="10"/>
        <v>2661002.4</v>
      </c>
      <c r="CG22" s="2">
        <f t="shared" si="10"/>
        <v>0</v>
      </c>
      <c r="CH22" s="2">
        <f t="shared" si="10"/>
        <v>2661002.4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DG44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EM44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FS44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>
        <v>17</v>
      </c>
      <c r="B24">
        <v>1</v>
      </c>
      <c r="C24">
        <f>ROW(SmtRes!A16)</f>
        <v>16</v>
      </c>
      <c r="D24">
        <f>ROW(EtalonRes!A18)</f>
        <v>18</v>
      </c>
      <c r="E24" t="s">
        <v>16</v>
      </c>
      <c r="F24" t="s">
        <v>17</v>
      </c>
      <c r="G24" t="s">
        <v>18</v>
      </c>
      <c r="H24" t="s">
        <v>19</v>
      </c>
      <c r="I24">
        <f>ROUND(700/100,4)</f>
        <v>7</v>
      </c>
      <c r="J24">
        <v>0</v>
      </c>
      <c r="O24">
        <f t="shared" ref="O24:O42" si="14">ROUND(CP24,2)</f>
        <v>198915.43</v>
      </c>
      <c r="P24">
        <f t="shared" ref="P24:P42" si="15">ROUND(CQ24*I24,2)</f>
        <v>77325.570000000007</v>
      </c>
      <c r="Q24">
        <f t="shared" ref="Q24:Q42" si="16">ROUND(CR24*I24,2)</f>
        <v>59798.06</v>
      </c>
      <c r="R24">
        <f t="shared" ref="R24:R42" si="17">ROUND(CS24*I24,2)</f>
        <v>7541.24</v>
      </c>
      <c r="S24">
        <f t="shared" ref="S24:S42" si="18">ROUND(CT24*I24,2)</f>
        <v>61791.8</v>
      </c>
      <c r="T24">
        <f t="shared" ref="T24:T42" si="19">ROUND(CU24*I24,2)</f>
        <v>0</v>
      </c>
      <c r="U24">
        <f t="shared" ref="U24:U42" si="20">CV24*I24</f>
        <v>7070</v>
      </c>
      <c r="V24">
        <f t="shared" ref="V24:V42" si="21">CW24*I24</f>
        <v>560.35</v>
      </c>
      <c r="W24">
        <f t="shared" ref="W24:W42" si="22">ROUND(CX24*I24,2)</f>
        <v>0</v>
      </c>
      <c r="X24">
        <f t="shared" ref="X24:X42" si="23">ROUND(CY24,2)</f>
        <v>70719.7</v>
      </c>
      <c r="Y24">
        <f t="shared" ref="Y24:Y42" si="24">ROUND(CZ24,2)</f>
        <v>40213.160000000003</v>
      </c>
      <c r="AA24">
        <v>221149739</v>
      </c>
      <c r="AB24">
        <f t="shared" ref="AB24:AB42" si="25">ROUND((AC24+AD24+AF24),6)</f>
        <v>28416.49</v>
      </c>
      <c r="AC24">
        <f t="shared" ref="AC24:AC42" si="26">ROUND((ES24),6)</f>
        <v>11046.51</v>
      </c>
      <c r="AD24">
        <f t="shared" ref="AD24:AD42" si="27">ROUND((((ET24)-(EU24))+AE24),6)</f>
        <v>8542.58</v>
      </c>
      <c r="AE24">
        <f t="shared" ref="AE24:AE42" si="28">ROUND((EU24),6)</f>
        <v>1077.32</v>
      </c>
      <c r="AF24">
        <f t="shared" ref="AF24:AF42" si="29">ROUND((EV24),6)</f>
        <v>8827.4</v>
      </c>
      <c r="AG24">
        <f t="shared" ref="AG24:AG42" si="30">ROUND((AP24),6)</f>
        <v>0</v>
      </c>
      <c r="AH24">
        <f t="shared" ref="AH24:AH42" si="31">(EW24)</f>
        <v>1010</v>
      </c>
      <c r="AI24">
        <f t="shared" ref="AI24:AI42" si="32">(EX24)</f>
        <v>80.05</v>
      </c>
      <c r="AJ24">
        <f t="shared" ref="AJ24:AJ42" si="33">(AS24)</f>
        <v>0</v>
      </c>
      <c r="AK24">
        <v>28416.49</v>
      </c>
      <c r="AL24">
        <v>11046.51</v>
      </c>
      <c r="AM24">
        <v>8542.58</v>
      </c>
      <c r="AN24">
        <v>1077.32</v>
      </c>
      <c r="AO24">
        <v>8827.4</v>
      </c>
      <c r="AP24">
        <v>0</v>
      </c>
      <c r="AQ24">
        <v>1010</v>
      </c>
      <c r="AR24">
        <v>80.05</v>
      </c>
      <c r="AS24">
        <v>0</v>
      </c>
      <c r="AT24">
        <v>102</v>
      </c>
      <c r="AU24">
        <v>58</v>
      </c>
      <c r="AV24">
        <v>1</v>
      </c>
      <c r="AW24">
        <v>1</v>
      </c>
      <c r="AZ24">
        <v>1</v>
      </c>
      <c r="BA24">
        <v>1</v>
      </c>
      <c r="BB24">
        <v>1</v>
      </c>
      <c r="BC24">
        <v>1</v>
      </c>
      <c r="BD24" t="s">
        <v>2</v>
      </c>
      <c r="BE24" t="s">
        <v>2</v>
      </c>
      <c r="BF24" t="s">
        <v>2</v>
      </c>
      <c r="BG24" t="s">
        <v>2</v>
      </c>
      <c r="BH24">
        <v>0</v>
      </c>
      <c r="BI24">
        <v>1</v>
      </c>
      <c r="BJ24" t="s">
        <v>20</v>
      </c>
      <c r="BM24">
        <v>6001</v>
      </c>
      <c r="BN24">
        <v>0</v>
      </c>
      <c r="BO24" t="s">
        <v>2</v>
      </c>
      <c r="BP24">
        <v>0</v>
      </c>
      <c r="BQ24">
        <v>2</v>
      </c>
      <c r="BR24">
        <v>0</v>
      </c>
      <c r="BS24">
        <v>1</v>
      </c>
      <c r="BT24">
        <v>1</v>
      </c>
      <c r="BU24">
        <v>1</v>
      </c>
      <c r="BV24">
        <v>1</v>
      </c>
      <c r="BW24">
        <v>1</v>
      </c>
      <c r="BX24">
        <v>1</v>
      </c>
      <c r="BY24" t="s">
        <v>2</v>
      </c>
      <c r="BZ24">
        <v>102</v>
      </c>
      <c r="CA24">
        <v>58</v>
      </c>
      <c r="CE24">
        <v>0</v>
      </c>
      <c r="CF24">
        <v>0</v>
      </c>
      <c r="CG24">
        <v>0</v>
      </c>
      <c r="CM24">
        <v>0</v>
      </c>
      <c r="CN24" t="s">
        <v>2</v>
      </c>
      <c r="CO24">
        <v>0</v>
      </c>
      <c r="CP24">
        <f t="shared" ref="CP24:CP42" si="34">(P24+Q24+S24)</f>
        <v>198915.43</v>
      </c>
      <c r="CQ24">
        <f t="shared" ref="CQ24:CQ42" si="35">AC24*BC24</f>
        <v>11046.51</v>
      </c>
      <c r="CR24">
        <f t="shared" ref="CR24:CR42" si="36">AD24*BB24</f>
        <v>8542.58</v>
      </c>
      <c r="CS24">
        <f t="shared" ref="CS24:CS42" si="37">AE24*BS24</f>
        <v>1077.32</v>
      </c>
      <c r="CT24">
        <f t="shared" ref="CT24:CT42" si="38">AF24*BA24</f>
        <v>8827.4</v>
      </c>
      <c r="CU24">
        <f t="shared" ref="CU24:CU42" si="39">AG24</f>
        <v>0</v>
      </c>
      <c r="CV24">
        <f t="shared" ref="CV24:CV42" si="40">AH24</f>
        <v>1010</v>
      </c>
      <c r="CW24">
        <f t="shared" ref="CW24:CW42" si="41">AI24</f>
        <v>80.05</v>
      </c>
      <c r="CX24">
        <f t="shared" ref="CX24:CX42" si="42">AJ24</f>
        <v>0</v>
      </c>
      <c r="CY24">
        <f t="shared" ref="CY24:CY42" si="43">(((S24+R24)*AT24)/100)</f>
        <v>70719.700800000006</v>
      </c>
      <c r="CZ24">
        <f t="shared" ref="CZ24:CZ42" si="44">(((S24+R24)*AU24)/100)</f>
        <v>40213.163200000003</v>
      </c>
      <c r="DC24" t="s">
        <v>2</v>
      </c>
      <c r="DD24" t="s">
        <v>2</v>
      </c>
      <c r="DE24" t="s">
        <v>2</v>
      </c>
      <c r="DF24" t="s">
        <v>2</v>
      </c>
      <c r="DG24" t="s">
        <v>2</v>
      </c>
      <c r="DH24" t="s">
        <v>2</v>
      </c>
      <c r="DI24" t="s">
        <v>2</v>
      </c>
      <c r="DJ24" t="s">
        <v>2</v>
      </c>
      <c r="DK24" t="s">
        <v>2</v>
      </c>
      <c r="DL24" t="s">
        <v>2</v>
      </c>
      <c r="DM24" t="s">
        <v>2</v>
      </c>
      <c r="DN24">
        <v>0</v>
      </c>
      <c r="DO24">
        <v>0</v>
      </c>
      <c r="DP24">
        <v>1</v>
      </c>
      <c r="DQ24">
        <v>1</v>
      </c>
      <c r="DU24">
        <v>1007</v>
      </c>
      <c r="DV24" t="s">
        <v>19</v>
      </c>
      <c r="DW24" t="s">
        <v>19</v>
      </c>
      <c r="DX24">
        <v>100</v>
      </c>
      <c r="DZ24" t="s">
        <v>2</v>
      </c>
      <c r="EA24" t="s">
        <v>2</v>
      </c>
      <c r="EB24" t="s">
        <v>2</v>
      </c>
      <c r="EC24" t="s">
        <v>2</v>
      </c>
      <c r="EE24">
        <v>219677209</v>
      </c>
      <c r="EF24">
        <v>2</v>
      </c>
      <c r="EG24" t="s">
        <v>21</v>
      </c>
      <c r="EH24">
        <v>0</v>
      </c>
      <c r="EI24" t="s">
        <v>2</v>
      </c>
      <c r="EJ24">
        <v>1</v>
      </c>
      <c r="EK24">
        <v>6001</v>
      </c>
      <c r="EL24" t="s">
        <v>22</v>
      </c>
      <c r="EM24" t="s">
        <v>23</v>
      </c>
      <c r="EN24" t="s">
        <v>2</v>
      </c>
      <c r="EO24" t="s">
        <v>2</v>
      </c>
      <c r="EQ24">
        <v>0</v>
      </c>
      <c r="ER24">
        <v>28416.49</v>
      </c>
      <c r="ES24">
        <v>11046.51</v>
      </c>
      <c r="ET24">
        <v>8542.58</v>
      </c>
      <c r="EU24">
        <v>1077.32</v>
      </c>
      <c r="EV24">
        <v>8827.4</v>
      </c>
      <c r="EW24">
        <v>1010</v>
      </c>
      <c r="EX24">
        <v>80.05</v>
      </c>
      <c r="EY24">
        <v>0</v>
      </c>
      <c r="FQ24">
        <v>0</v>
      </c>
      <c r="FR24">
        <f t="shared" ref="FR24:FR42" si="45">ROUND(IF(AND(BH24=3,BI24=3),P24,0),2)</f>
        <v>0</v>
      </c>
      <c r="FS24">
        <v>0</v>
      </c>
      <c r="FX24">
        <v>102</v>
      </c>
      <c r="FY24">
        <v>58</v>
      </c>
      <c r="GA24" t="s">
        <v>2</v>
      </c>
      <c r="GD24">
        <v>1</v>
      </c>
      <c r="GF24">
        <v>1098690014</v>
      </c>
      <c r="GG24">
        <v>2</v>
      </c>
      <c r="GH24">
        <v>1</v>
      </c>
      <c r="GI24">
        <v>-2</v>
      </c>
      <c r="GJ24">
        <v>0</v>
      </c>
      <c r="GK24">
        <v>0</v>
      </c>
      <c r="GL24">
        <f t="shared" ref="GL24:GL42" si="46">ROUND(IF(AND(BH24=3,BI24=3,FS24&lt;&gt;0),P24,0),2)</f>
        <v>0</v>
      </c>
      <c r="GM24">
        <f t="shared" ref="GM24:GM42" si="47">ROUND(O24+X24+Y24,2)+GX24</f>
        <v>309848.28999999998</v>
      </c>
      <c r="GN24">
        <f t="shared" ref="GN24:GN42" si="48">IF(OR(BI24=0,BI24=1),ROUND(O24+X24+Y24,2),0)</f>
        <v>309848.28999999998</v>
      </c>
      <c r="GO24">
        <f t="shared" ref="GO24:GO42" si="49">IF(BI24=2,ROUND(O24+X24+Y24,2),0)</f>
        <v>0</v>
      </c>
      <c r="GP24">
        <f t="shared" ref="GP24:GP42" si="50">IF(BI24=4,ROUND(O24+X24+Y24,2)+GX24,0)</f>
        <v>0</v>
      </c>
      <c r="GR24">
        <v>0</v>
      </c>
      <c r="GS24">
        <v>3</v>
      </c>
      <c r="GT24">
        <v>0</v>
      </c>
      <c r="GU24" t="s">
        <v>2</v>
      </c>
      <c r="GV24">
        <f t="shared" ref="GV24:GV42" si="51">ROUND((GT24),6)</f>
        <v>0</v>
      </c>
      <c r="GW24">
        <v>1</v>
      </c>
      <c r="GX24">
        <f t="shared" ref="GX24:GX42" si="52">ROUND(HC24*I24,2)</f>
        <v>0</v>
      </c>
      <c r="HA24">
        <v>0</v>
      </c>
      <c r="HB24">
        <v>0</v>
      </c>
      <c r="HC24">
        <f t="shared" ref="HC24:HC42" si="53">GV24*GW24</f>
        <v>0</v>
      </c>
      <c r="HE24" t="s">
        <v>2</v>
      </c>
      <c r="HF24" t="s">
        <v>2</v>
      </c>
      <c r="IK24">
        <v>0</v>
      </c>
    </row>
    <row r="25" spans="1:245" x14ac:dyDescent="0.2">
      <c r="A25">
        <v>17</v>
      </c>
      <c r="B25">
        <v>1</v>
      </c>
      <c r="E25" t="s">
        <v>24</v>
      </c>
      <c r="F25" t="s">
        <v>25</v>
      </c>
      <c r="G25" t="s">
        <v>26</v>
      </c>
      <c r="H25" t="s">
        <v>27</v>
      </c>
      <c r="I25">
        <f>ROUND(700*1.015,9)</f>
        <v>710.5</v>
      </c>
      <c r="J25">
        <v>0</v>
      </c>
      <c r="O25">
        <f t="shared" si="14"/>
        <v>515602.75</v>
      </c>
      <c r="P25">
        <f t="shared" si="15"/>
        <v>515602.75</v>
      </c>
      <c r="Q25">
        <f t="shared" si="16"/>
        <v>0</v>
      </c>
      <c r="R25">
        <f t="shared" si="17"/>
        <v>0</v>
      </c>
      <c r="S25">
        <f t="shared" si="18"/>
        <v>0</v>
      </c>
      <c r="T25">
        <f t="shared" si="19"/>
        <v>0</v>
      </c>
      <c r="U25">
        <f t="shared" si="20"/>
        <v>0</v>
      </c>
      <c r="V25">
        <f t="shared" si="21"/>
        <v>0</v>
      </c>
      <c r="W25">
        <f t="shared" si="22"/>
        <v>0</v>
      </c>
      <c r="X25">
        <f t="shared" si="23"/>
        <v>0</v>
      </c>
      <c r="Y25">
        <f t="shared" si="24"/>
        <v>0</v>
      </c>
      <c r="AA25">
        <v>221149739</v>
      </c>
      <c r="AB25">
        <f t="shared" si="25"/>
        <v>725.69</v>
      </c>
      <c r="AC25">
        <f t="shared" si="26"/>
        <v>725.69</v>
      </c>
      <c r="AD25">
        <f t="shared" si="27"/>
        <v>0</v>
      </c>
      <c r="AE25">
        <f t="shared" si="28"/>
        <v>0</v>
      </c>
      <c r="AF25">
        <f t="shared" si="29"/>
        <v>0</v>
      </c>
      <c r="AG25">
        <f t="shared" si="30"/>
        <v>0</v>
      </c>
      <c r="AH25">
        <f t="shared" si="31"/>
        <v>0</v>
      </c>
      <c r="AI25">
        <f t="shared" si="32"/>
        <v>0</v>
      </c>
      <c r="AJ25">
        <f t="shared" si="33"/>
        <v>0</v>
      </c>
      <c r="AK25">
        <v>725.69</v>
      </c>
      <c r="AL25">
        <v>725.69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1</v>
      </c>
      <c r="AW25">
        <v>1</v>
      </c>
      <c r="AZ25">
        <v>1</v>
      </c>
      <c r="BA25">
        <v>1</v>
      </c>
      <c r="BB25">
        <v>1</v>
      </c>
      <c r="BC25">
        <v>1</v>
      </c>
      <c r="BD25" t="s">
        <v>2</v>
      </c>
      <c r="BE25" t="s">
        <v>2</v>
      </c>
      <c r="BF25" t="s">
        <v>2</v>
      </c>
      <c r="BG25" t="s">
        <v>2</v>
      </c>
      <c r="BH25">
        <v>3</v>
      </c>
      <c r="BI25">
        <v>1</v>
      </c>
      <c r="BJ25" t="s">
        <v>28</v>
      </c>
      <c r="BM25">
        <v>500001</v>
      </c>
      <c r="BN25">
        <v>0</v>
      </c>
      <c r="BO25" t="s">
        <v>2</v>
      </c>
      <c r="BP25">
        <v>0</v>
      </c>
      <c r="BQ25">
        <v>8</v>
      </c>
      <c r="BR25">
        <v>0</v>
      </c>
      <c r="BS25">
        <v>1</v>
      </c>
      <c r="BT25">
        <v>1</v>
      </c>
      <c r="BU25">
        <v>1</v>
      </c>
      <c r="BV25">
        <v>1</v>
      </c>
      <c r="BW25">
        <v>1</v>
      </c>
      <c r="BX25">
        <v>1</v>
      </c>
      <c r="BY25" t="s">
        <v>2</v>
      </c>
      <c r="BZ25">
        <v>0</v>
      </c>
      <c r="CA25">
        <v>0</v>
      </c>
      <c r="CE25">
        <v>0</v>
      </c>
      <c r="CF25">
        <v>0</v>
      </c>
      <c r="CG25">
        <v>0</v>
      </c>
      <c r="CM25">
        <v>0</v>
      </c>
      <c r="CN25" t="s">
        <v>2</v>
      </c>
      <c r="CO25">
        <v>0</v>
      </c>
      <c r="CP25">
        <f t="shared" si="34"/>
        <v>515602.75</v>
      </c>
      <c r="CQ25">
        <f t="shared" si="35"/>
        <v>725.69</v>
      </c>
      <c r="CR25">
        <f t="shared" si="36"/>
        <v>0</v>
      </c>
      <c r="CS25">
        <f t="shared" si="37"/>
        <v>0</v>
      </c>
      <c r="CT25">
        <f t="shared" si="38"/>
        <v>0</v>
      </c>
      <c r="CU25">
        <f t="shared" si="39"/>
        <v>0</v>
      </c>
      <c r="CV25">
        <f t="shared" si="40"/>
        <v>0</v>
      </c>
      <c r="CW25">
        <f t="shared" si="41"/>
        <v>0</v>
      </c>
      <c r="CX25">
        <f t="shared" si="42"/>
        <v>0</v>
      </c>
      <c r="CY25">
        <f t="shared" si="43"/>
        <v>0</v>
      </c>
      <c r="CZ25">
        <f t="shared" si="44"/>
        <v>0</v>
      </c>
      <c r="DC25" t="s">
        <v>2</v>
      </c>
      <c r="DD25" t="s">
        <v>2</v>
      </c>
      <c r="DE25" t="s">
        <v>2</v>
      </c>
      <c r="DF25" t="s">
        <v>2</v>
      </c>
      <c r="DG25" t="s">
        <v>2</v>
      </c>
      <c r="DH25" t="s">
        <v>2</v>
      </c>
      <c r="DI25" t="s">
        <v>2</v>
      </c>
      <c r="DJ25" t="s">
        <v>2</v>
      </c>
      <c r="DK25" t="s">
        <v>2</v>
      </c>
      <c r="DL25" t="s">
        <v>2</v>
      </c>
      <c r="DM25" t="s">
        <v>2</v>
      </c>
      <c r="DN25">
        <v>0</v>
      </c>
      <c r="DO25">
        <v>0</v>
      </c>
      <c r="DP25">
        <v>1</v>
      </c>
      <c r="DQ25">
        <v>1</v>
      </c>
      <c r="DU25">
        <v>1007</v>
      </c>
      <c r="DV25" t="s">
        <v>27</v>
      </c>
      <c r="DW25" t="s">
        <v>27</v>
      </c>
      <c r="DX25">
        <v>1</v>
      </c>
      <c r="DZ25" t="s">
        <v>2</v>
      </c>
      <c r="EA25" t="s">
        <v>2</v>
      </c>
      <c r="EB25" t="s">
        <v>2</v>
      </c>
      <c r="EC25" t="s">
        <v>2</v>
      </c>
      <c r="EE25">
        <v>219677147</v>
      </c>
      <c r="EF25">
        <v>8</v>
      </c>
      <c r="EG25" t="s">
        <v>29</v>
      </c>
      <c r="EH25">
        <v>0</v>
      </c>
      <c r="EI25" t="s">
        <v>2</v>
      </c>
      <c r="EJ25">
        <v>1</v>
      </c>
      <c r="EK25">
        <v>500001</v>
      </c>
      <c r="EL25" t="s">
        <v>30</v>
      </c>
      <c r="EM25" t="s">
        <v>31</v>
      </c>
      <c r="EN25" t="s">
        <v>2</v>
      </c>
      <c r="EO25" t="s">
        <v>2</v>
      </c>
      <c r="EQ25">
        <v>0</v>
      </c>
      <c r="ER25">
        <v>725.69</v>
      </c>
      <c r="ES25">
        <v>725.69</v>
      </c>
      <c r="ET25">
        <v>0</v>
      </c>
      <c r="EU25">
        <v>0</v>
      </c>
      <c r="EV25">
        <v>0</v>
      </c>
      <c r="EW25">
        <v>0</v>
      </c>
      <c r="EX25">
        <v>0</v>
      </c>
      <c r="EY25">
        <v>0</v>
      </c>
      <c r="FQ25">
        <v>0</v>
      </c>
      <c r="FR25">
        <f t="shared" si="45"/>
        <v>0</v>
      </c>
      <c r="FS25">
        <v>0</v>
      </c>
      <c r="FX25">
        <v>0</v>
      </c>
      <c r="FY25">
        <v>0</v>
      </c>
      <c r="GA25" t="s">
        <v>2</v>
      </c>
      <c r="GD25">
        <v>1</v>
      </c>
      <c r="GF25">
        <v>-850098564</v>
      </c>
      <c r="GG25">
        <v>2</v>
      </c>
      <c r="GH25">
        <v>1</v>
      </c>
      <c r="GI25">
        <v>-2</v>
      </c>
      <c r="GJ25">
        <v>0</v>
      </c>
      <c r="GK25">
        <v>0</v>
      </c>
      <c r="GL25">
        <f t="shared" si="46"/>
        <v>0</v>
      </c>
      <c r="GM25">
        <f t="shared" si="47"/>
        <v>515602.75</v>
      </c>
      <c r="GN25">
        <f t="shared" si="48"/>
        <v>515602.75</v>
      </c>
      <c r="GO25">
        <f t="shared" si="49"/>
        <v>0</v>
      </c>
      <c r="GP25">
        <f t="shared" si="50"/>
        <v>0</v>
      </c>
      <c r="GR25">
        <v>0</v>
      </c>
      <c r="GS25">
        <v>3</v>
      </c>
      <c r="GT25">
        <v>0</v>
      </c>
      <c r="GU25" t="s">
        <v>2</v>
      </c>
      <c r="GV25">
        <f t="shared" si="51"/>
        <v>0</v>
      </c>
      <c r="GW25">
        <v>1</v>
      </c>
      <c r="GX25">
        <f t="shared" si="52"/>
        <v>0</v>
      </c>
      <c r="HA25">
        <v>0</v>
      </c>
      <c r="HB25">
        <v>0</v>
      </c>
      <c r="HC25">
        <f t="shared" si="53"/>
        <v>0</v>
      </c>
      <c r="HE25" t="s">
        <v>2</v>
      </c>
      <c r="HF25" t="s">
        <v>2</v>
      </c>
      <c r="IK25">
        <v>0</v>
      </c>
    </row>
    <row r="26" spans="1:245" x14ac:dyDescent="0.2">
      <c r="A26">
        <v>17</v>
      </c>
      <c r="B26">
        <v>1</v>
      </c>
      <c r="C26">
        <f>ROW(SmtRes!A32)</f>
        <v>32</v>
      </c>
      <c r="D26">
        <f>ROW(EtalonRes!A36)</f>
        <v>36</v>
      </c>
      <c r="E26" t="s">
        <v>32</v>
      </c>
      <c r="F26" t="s">
        <v>33</v>
      </c>
      <c r="G26" t="s">
        <v>34</v>
      </c>
      <c r="H26" t="s">
        <v>19</v>
      </c>
      <c r="I26">
        <f>ROUND(444/100,4)</f>
        <v>4.4400000000000004</v>
      </c>
      <c r="J26">
        <v>0</v>
      </c>
      <c r="O26">
        <f t="shared" si="14"/>
        <v>91440.86</v>
      </c>
      <c r="P26">
        <f t="shared" si="15"/>
        <v>35980.69</v>
      </c>
      <c r="Q26">
        <f t="shared" si="16"/>
        <v>26821.64</v>
      </c>
      <c r="R26">
        <f t="shared" si="17"/>
        <v>3343.9</v>
      </c>
      <c r="S26">
        <f t="shared" si="18"/>
        <v>28638.53</v>
      </c>
      <c r="T26">
        <f t="shared" si="19"/>
        <v>0</v>
      </c>
      <c r="U26">
        <f t="shared" si="20"/>
        <v>3276.7200000000003</v>
      </c>
      <c r="V26">
        <f t="shared" si="21"/>
        <v>248.59560000000002</v>
      </c>
      <c r="W26">
        <f t="shared" si="22"/>
        <v>0</v>
      </c>
      <c r="X26">
        <f t="shared" si="23"/>
        <v>32622.080000000002</v>
      </c>
      <c r="Y26">
        <f t="shared" si="24"/>
        <v>18549.810000000001</v>
      </c>
      <c r="AA26">
        <v>221149739</v>
      </c>
      <c r="AB26">
        <f t="shared" si="25"/>
        <v>20594.79</v>
      </c>
      <c r="AC26">
        <f t="shared" si="26"/>
        <v>8103.76</v>
      </c>
      <c r="AD26">
        <f t="shared" si="27"/>
        <v>6040.91</v>
      </c>
      <c r="AE26">
        <f t="shared" si="28"/>
        <v>753.13</v>
      </c>
      <c r="AF26">
        <f t="shared" si="29"/>
        <v>6450.12</v>
      </c>
      <c r="AG26">
        <f t="shared" si="30"/>
        <v>0</v>
      </c>
      <c r="AH26">
        <f t="shared" si="31"/>
        <v>738</v>
      </c>
      <c r="AI26">
        <f t="shared" si="32"/>
        <v>55.99</v>
      </c>
      <c r="AJ26">
        <f t="shared" si="33"/>
        <v>0</v>
      </c>
      <c r="AK26">
        <v>20594.79</v>
      </c>
      <c r="AL26">
        <v>8103.76</v>
      </c>
      <c r="AM26">
        <v>6040.91</v>
      </c>
      <c r="AN26">
        <v>753.13</v>
      </c>
      <c r="AO26">
        <v>6450.12</v>
      </c>
      <c r="AP26">
        <v>0</v>
      </c>
      <c r="AQ26">
        <v>738</v>
      </c>
      <c r="AR26">
        <v>55.99</v>
      </c>
      <c r="AS26">
        <v>0</v>
      </c>
      <c r="AT26">
        <v>102</v>
      </c>
      <c r="AU26">
        <v>58</v>
      </c>
      <c r="AV26">
        <v>1</v>
      </c>
      <c r="AW26">
        <v>1</v>
      </c>
      <c r="AZ26">
        <v>1</v>
      </c>
      <c r="BA26">
        <v>1</v>
      </c>
      <c r="BB26">
        <v>1</v>
      </c>
      <c r="BC26">
        <v>1</v>
      </c>
      <c r="BD26" t="s">
        <v>2</v>
      </c>
      <c r="BE26" t="s">
        <v>2</v>
      </c>
      <c r="BF26" t="s">
        <v>2</v>
      </c>
      <c r="BG26" t="s">
        <v>2</v>
      </c>
      <c r="BH26">
        <v>0</v>
      </c>
      <c r="BI26">
        <v>1</v>
      </c>
      <c r="BJ26" t="s">
        <v>35</v>
      </c>
      <c r="BM26">
        <v>6001</v>
      </c>
      <c r="BN26">
        <v>0</v>
      </c>
      <c r="BO26" t="s">
        <v>2</v>
      </c>
      <c r="BP26">
        <v>0</v>
      </c>
      <c r="BQ26">
        <v>2</v>
      </c>
      <c r="BR26">
        <v>0</v>
      </c>
      <c r="BS26">
        <v>1</v>
      </c>
      <c r="BT26">
        <v>1</v>
      </c>
      <c r="BU26">
        <v>1</v>
      </c>
      <c r="BV26">
        <v>1</v>
      </c>
      <c r="BW26">
        <v>1</v>
      </c>
      <c r="BX26">
        <v>1</v>
      </c>
      <c r="BY26" t="s">
        <v>2</v>
      </c>
      <c r="BZ26">
        <v>102</v>
      </c>
      <c r="CA26">
        <v>58</v>
      </c>
      <c r="CE26">
        <v>0</v>
      </c>
      <c r="CF26">
        <v>0</v>
      </c>
      <c r="CG26">
        <v>0</v>
      </c>
      <c r="CM26">
        <v>0</v>
      </c>
      <c r="CN26" t="s">
        <v>2</v>
      </c>
      <c r="CO26">
        <v>0</v>
      </c>
      <c r="CP26">
        <f t="shared" si="34"/>
        <v>91440.86</v>
      </c>
      <c r="CQ26">
        <f t="shared" si="35"/>
        <v>8103.76</v>
      </c>
      <c r="CR26">
        <f t="shared" si="36"/>
        <v>6040.91</v>
      </c>
      <c r="CS26">
        <f t="shared" si="37"/>
        <v>753.13</v>
      </c>
      <c r="CT26">
        <f t="shared" si="38"/>
        <v>6450.12</v>
      </c>
      <c r="CU26">
        <f t="shared" si="39"/>
        <v>0</v>
      </c>
      <c r="CV26">
        <f t="shared" si="40"/>
        <v>738</v>
      </c>
      <c r="CW26">
        <f t="shared" si="41"/>
        <v>55.99</v>
      </c>
      <c r="CX26">
        <f t="shared" si="42"/>
        <v>0</v>
      </c>
      <c r="CY26">
        <f t="shared" si="43"/>
        <v>32622.078599999997</v>
      </c>
      <c r="CZ26">
        <f t="shared" si="44"/>
        <v>18549.809399999998</v>
      </c>
      <c r="DC26" t="s">
        <v>2</v>
      </c>
      <c r="DD26" t="s">
        <v>2</v>
      </c>
      <c r="DE26" t="s">
        <v>2</v>
      </c>
      <c r="DF26" t="s">
        <v>2</v>
      </c>
      <c r="DG26" t="s">
        <v>2</v>
      </c>
      <c r="DH26" t="s">
        <v>2</v>
      </c>
      <c r="DI26" t="s">
        <v>2</v>
      </c>
      <c r="DJ26" t="s">
        <v>2</v>
      </c>
      <c r="DK26" t="s">
        <v>2</v>
      </c>
      <c r="DL26" t="s">
        <v>2</v>
      </c>
      <c r="DM26" t="s">
        <v>2</v>
      </c>
      <c r="DN26">
        <v>0</v>
      </c>
      <c r="DO26">
        <v>0</v>
      </c>
      <c r="DP26">
        <v>1</v>
      </c>
      <c r="DQ26">
        <v>1</v>
      </c>
      <c r="DU26">
        <v>1007</v>
      </c>
      <c r="DV26" t="s">
        <v>19</v>
      </c>
      <c r="DW26" t="s">
        <v>19</v>
      </c>
      <c r="DX26">
        <v>100</v>
      </c>
      <c r="DZ26" t="s">
        <v>2</v>
      </c>
      <c r="EA26" t="s">
        <v>2</v>
      </c>
      <c r="EB26" t="s">
        <v>2</v>
      </c>
      <c r="EC26" t="s">
        <v>2</v>
      </c>
      <c r="EE26">
        <v>219677209</v>
      </c>
      <c r="EF26">
        <v>2</v>
      </c>
      <c r="EG26" t="s">
        <v>21</v>
      </c>
      <c r="EH26">
        <v>0</v>
      </c>
      <c r="EI26" t="s">
        <v>2</v>
      </c>
      <c r="EJ26">
        <v>1</v>
      </c>
      <c r="EK26">
        <v>6001</v>
      </c>
      <c r="EL26" t="s">
        <v>22</v>
      </c>
      <c r="EM26" t="s">
        <v>23</v>
      </c>
      <c r="EN26" t="s">
        <v>2</v>
      </c>
      <c r="EO26" t="s">
        <v>2</v>
      </c>
      <c r="EQ26">
        <v>0</v>
      </c>
      <c r="ER26">
        <v>20594.79</v>
      </c>
      <c r="ES26">
        <v>8103.76</v>
      </c>
      <c r="ET26">
        <v>6040.91</v>
      </c>
      <c r="EU26">
        <v>753.13</v>
      </c>
      <c r="EV26">
        <v>6450.12</v>
      </c>
      <c r="EW26">
        <v>738</v>
      </c>
      <c r="EX26">
        <v>55.99</v>
      </c>
      <c r="EY26">
        <v>0</v>
      </c>
      <c r="FQ26">
        <v>0</v>
      </c>
      <c r="FR26">
        <f t="shared" si="45"/>
        <v>0</v>
      </c>
      <c r="FS26">
        <v>0</v>
      </c>
      <c r="FX26">
        <v>102</v>
      </c>
      <c r="FY26">
        <v>58</v>
      </c>
      <c r="GA26" t="s">
        <v>2</v>
      </c>
      <c r="GD26">
        <v>1</v>
      </c>
      <c r="GF26">
        <v>-628345120</v>
      </c>
      <c r="GG26">
        <v>2</v>
      </c>
      <c r="GH26">
        <v>1</v>
      </c>
      <c r="GI26">
        <v>-2</v>
      </c>
      <c r="GJ26">
        <v>0</v>
      </c>
      <c r="GK26">
        <v>0</v>
      </c>
      <c r="GL26">
        <f t="shared" si="46"/>
        <v>0</v>
      </c>
      <c r="GM26">
        <f t="shared" si="47"/>
        <v>142612.75</v>
      </c>
      <c r="GN26">
        <f t="shared" si="48"/>
        <v>142612.75</v>
      </c>
      <c r="GO26">
        <f t="shared" si="49"/>
        <v>0</v>
      </c>
      <c r="GP26">
        <f t="shared" si="50"/>
        <v>0</v>
      </c>
      <c r="GR26">
        <v>0</v>
      </c>
      <c r="GS26">
        <v>3</v>
      </c>
      <c r="GT26">
        <v>0</v>
      </c>
      <c r="GU26" t="s">
        <v>2</v>
      </c>
      <c r="GV26">
        <f t="shared" si="51"/>
        <v>0</v>
      </c>
      <c r="GW26">
        <v>1</v>
      </c>
      <c r="GX26">
        <f t="shared" si="52"/>
        <v>0</v>
      </c>
      <c r="HA26">
        <v>0</v>
      </c>
      <c r="HB26">
        <v>0</v>
      </c>
      <c r="HC26">
        <f t="shared" si="53"/>
        <v>0</v>
      </c>
      <c r="HE26" t="s">
        <v>2</v>
      </c>
      <c r="HF26" t="s">
        <v>2</v>
      </c>
      <c r="IK26">
        <v>0</v>
      </c>
    </row>
    <row r="27" spans="1:245" x14ac:dyDescent="0.2">
      <c r="A27">
        <v>17</v>
      </c>
      <c r="B27">
        <v>1</v>
      </c>
      <c r="E27" t="s">
        <v>36</v>
      </c>
      <c r="F27" t="s">
        <v>25</v>
      </c>
      <c r="G27" t="s">
        <v>26</v>
      </c>
      <c r="H27" t="s">
        <v>27</v>
      </c>
      <c r="I27">
        <f>ROUND(444*1.015,9)</f>
        <v>450.66</v>
      </c>
      <c r="J27">
        <v>0</v>
      </c>
      <c r="O27">
        <f t="shared" si="14"/>
        <v>327039.46000000002</v>
      </c>
      <c r="P27">
        <f t="shared" si="15"/>
        <v>327039.46000000002</v>
      </c>
      <c r="Q27">
        <f t="shared" si="16"/>
        <v>0</v>
      </c>
      <c r="R27">
        <f t="shared" si="17"/>
        <v>0</v>
      </c>
      <c r="S27">
        <f t="shared" si="18"/>
        <v>0</v>
      </c>
      <c r="T27">
        <f t="shared" si="19"/>
        <v>0</v>
      </c>
      <c r="U27">
        <f t="shared" si="20"/>
        <v>0</v>
      </c>
      <c r="V27">
        <f t="shared" si="21"/>
        <v>0</v>
      </c>
      <c r="W27">
        <f t="shared" si="22"/>
        <v>0</v>
      </c>
      <c r="X27">
        <f t="shared" si="23"/>
        <v>0</v>
      </c>
      <c r="Y27">
        <f t="shared" si="24"/>
        <v>0</v>
      </c>
      <c r="AA27">
        <v>221149739</v>
      </c>
      <c r="AB27">
        <f t="shared" si="25"/>
        <v>725.69</v>
      </c>
      <c r="AC27">
        <f t="shared" si="26"/>
        <v>725.69</v>
      </c>
      <c r="AD27">
        <f t="shared" si="27"/>
        <v>0</v>
      </c>
      <c r="AE27">
        <f t="shared" si="28"/>
        <v>0</v>
      </c>
      <c r="AF27">
        <f t="shared" si="29"/>
        <v>0</v>
      </c>
      <c r="AG27">
        <f t="shared" si="30"/>
        <v>0</v>
      </c>
      <c r="AH27">
        <f t="shared" si="31"/>
        <v>0</v>
      </c>
      <c r="AI27">
        <f t="shared" si="32"/>
        <v>0</v>
      </c>
      <c r="AJ27">
        <f t="shared" si="33"/>
        <v>0</v>
      </c>
      <c r="AK27">
        <v>725.69</v>
      </c>
      <c r="AL27">
        <v>725.69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1</v>
      </c>
      <c r="AW27">
        <v>1</v>
      </c>
      <c r="AZ27">
        <v>1</v>
      </c>
      <c r="BA27">
        <v>1</v>
      </c>
      <c r="BB27">
        <v>1</v>
      </c>
      <c r="BC27">
        <v>1</v>
      </c>
      <c r="BD27" t="s">
        <v>2</v>
      </c>
      <c r="BE27" t="s">
        <v>2</v>
      </c>
      <c r="BF27" t="s">
        <v>2</v>
      </c>
      <c r="BG27" t="s">
        <v>2</v>
      </c>
      <c r="BH27">
        <v>3</v>
      </c>
      <c r="BI27">
        <v>1</v>
      </c>
      <c r="BJ27" t="s">
        <v>28</v>
      </c>
      <c r="BM27">
        <v>500001</v>
      </c>
      <c r="BN27">
        <v>0</v>
      </c>
      <c r="BO27" t="s">
        <v>2</v>
      </c>
      <c r="BP27">
        <v>0</v>
      </c>
      <c r="BQ27">
        <v>8</v>
      </c>
      <c r="BR27">
        <v>0</v>
      </c>
      <c r="BS27">
        <v>1</v>
      </c>
      <c r="BT27">
        <v>1</v>
      </c>
      <c r="BU27">
        <v>1</v>
      </c>
      <c r="BV27">
        <v>1</v>
      </c>
      <c r="BW27">
        <v>1</v>
      </c>
      <c r="BX27">
        <v>1</v>
      </c>
      <c r="BY27" t="s">
        <v>2</v>
      </c>
      <c r="BZ27">
        <v>0</v>
      </c>
      <c r="CA27">
        <v>0</v>
      </c>
      <c r="CE27">
        <v>0</v>
      </c>
      <c r="CF27">
        <v>0</v>
      </c>
      <c r="CG27">
        <v>0</v>
      </c>
      <c r="CM27">
        <v>0</v>
      </c>
      <c r="CN27" t="s">
        <v>2</v>
      </c>
      <c r="CO27">
        <v>0</v>
      </c>
      <c r="CP27">
        <f t="shared" si="34"/>
        <v>327039.46000000002</v>
      </c>
      <c r="CQ27">
        <f t="shared" si="35"/>
        <v>725.69</v>
      </c>
      <c r="CR27">
        <f t="shared" si="36"/>
        <v>0</v>
      </c>
      <c r="CS27">
        <f t="shared" si="37"/>
        <v>0</v>
      </c>
      <c r="CT27">
        <f t="shared" si="38"/>
        <v>0</v>
      </c>
      <c r="CU27">
        <f t="shared" si="39"/>
        <v>0</v>
      </c>
      <c r="CV27">
        <f t="shared" si="40"/>
        <v>0</v>
      </c>
      <c r="CW27">
        <f t="shared" si="41"/>
        <v>0</v>
      </c>
      <c r="CX27">
        <f t="shared" si="42"/>
        <v>0</v>
      </c>
      <c r="CY27">
        <f t="shared" si="43"/>
        <v>0</v>
      </c>
      <c r="CZ27">
        <f t="shared" si="44"/>
        <v>0</v>
      </c>
      <c r="DC27" t="s">
        <v>2</v>
      </c>
      <c r="DD27" t="s">
        <v>2</v>
      </c>
      <c r="DE27" t="s">
        <v>2</v>
      </c>
      <c r="DF27" t="s">
        <v>2</v>
      </c>
      <c r="DG27" t="s">
        <v>2</v>
      </c>
      <c r="DH27" t="s">
        <v>2</v>
      </c>
      <c r="DI27" t="s">
        <v>2</v>
      </c>
      <c r="DJ27" t="s">
        <v>2</v>
      </c>
      <c r="DK27" t="s">
        <v>2</v>
      </c>
      <c r="DL27" t="s">
        <v>2</v>
      </c>
      <c r="DM27" t="s">
        <v>2</v>
      </c>
      <c r="DN27">
        <v>0</v>
      </c>
      <c r="DO27">
        <v>0</v>
      </c>
      <c r="DP27">
        <v>1</v>
      </c>
      <c r="DQ27">
        <v>1</v>
      </c>
      <c r="DU27">
        <v>1007</v>
      </c>
      <c r="DV27" t="s">
        <v>27</v>
      </c>
      <c r="DW27" t="s">
        <v>27</v>
      </c>
      <c r="DX27">
        <v>1</v>
      </c>
      <c r="DZ27" t="s">
        <v>2</v>
      </c>
      <c r="EA27" t="s">
        <v>2</v>
      </c>
      <c r="EB27" t="s">
        <v>2</v>
      </c>
      <c r="EC27" t="s">
        <v>2</v>
      </c>
      <c r="EE27">
        <v>219677147</v>
      </c>
      <c r="EF27">
        <v>8</v>
      </c>
      <c r="EG27" t="s">
        <v>29</v>
      </c>
      <c r="EH27">
        <v>0</v>
      </c>
      <c r="EI27" t="s">
        <v>2</v>
      </c>
      <c r="EJ27">
        <v>1</v>
      </c>
      <c r="EK27">
        <v>500001</v>
      </c>
      <c r="EL27" t="s">
        <v>30</v>
      </c>
      <c r="EM27" t="s">
        <v>31</v>
      </c>
      <c r="EN27" t="s">
        <v>2</v>
      </c>
      <c r="EO27" t="s">
        <v>2</v>
      </c>
      <c r="EQ27">
        <v>0</v>
      </c>
      <c r="ER27">
        <v>725.69</v>
      </c>
      <c r="ES27">
        <v>725.69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FQ27">
        <v>0</v>
      </c>
      <c r="FR27">
        <f t="shared" si="45"/>
        <v>0</v>
      </c>
      <c r="FS27">
        <v>0</v>
      </c>
      <c r="FX27">
        <v>0</v>
      </c>
      <c r="FY27">
        <v>0</v>
      </c>
      <c r="GA27" t="s">
        <v>2</v>
      </c>
      <c r="GD27">
        <v>1</v>
      </c>
      <c r="GF27">
        <v>-850098564</v>
      </c>
      <c r="GG27">
        <v>2</v>
      </c>
      <c r="GH27">
        <v>1</v>
      </c>
      <c r="GI27">
        <v>-2</v>
      </c>
      <c r="GJ27">
        <v>0</v>
      </c>
      <c r="GK27">
        <v>0</v>
      </c>
      <c r="GL27">
        <f t="shared" si="46"/>
        <v>0</v>
      </c>
      <c r="GM27">
        <f t="shared" si="47"/>
        <v>327039.46000000002</v>
      </c>
      <c r="GN27">
        <f t="shared" si="48"/>
        <v>327039.46000000002</v>
      </c>
      <c r="GO27">
        <f t="shared" si="49"/>
        <v>0</v>
      </c>
      <c r="GP27">
        <f t="shared" si="50"/>
        <v>0</v>
      </c>
      <c r="GR27">
        <v>0</v>
      </c>
      <c r="GS27">
        <v>3</v>
      </c>
      <c r="GT27">
        <v>0</v>
      </c>
      <c r="GU27" t="s">
        <v>2</v>
      </c>
      <c r="GV27">
        <f t="shared" si="51"/>
        <v>0</v>
      </c>
      <c r="GW27">
        <v>1</v>
      </c>
      <c r="GX27">
        <f t="shared" si="52"/>
        <v>0</v>
      </c>
      <c r="HA27">
        <v>0</v>
      </c>
      <c r="HB27">
        <v>0</v>
      </c>
      <c r="HC27">
        <f t="shared" si="53"/>
        <v>0</v>
      </c>
      <c r="HE27" t="s">
        <v>2</v>
      </c>
      <c r="HF27" t="s">
        <v>2</v>
      </c>
      <c r="IK27">
        <v>0</v>
      </c>
    </row>
    <row r="28" spans="1:245" x14ac:dyDescent="0.2">
      <c r="A28">
        <v>17</v>
      </c>
      <c r="B28">
        <v>1</v>
      </c>
      <c r="C28">
        <f>ROW(SmtRes!A48)</f>
        <v>48</v>
      </c>
      <c r="D28">
        <f>ROW(EtalonRes!A54)</f>
        <v>54</v>
      </c>
      <c r="E28" t="s">
        <v>37</v>
      </c>
      <c r="F28" t="s">
        <v>38</v>
      </c>
      <c r="G28" t="s">
        <v>39</v>
      </c>
      <c r="H28" t="s">
        <v>19</v>
      </c>
      <c r="I28">
        <f>ROUND(346/100,4)</f>
        <v>3.46</v>
      </c>
      <c r="J28">
        <v>0</v>
      </c>
      <c r="O28">
        <f t="shared" si="14"/>
        <v>61391.57</v>
      </c>
      <c r="P28">
        <f t="shared" si="15"/>
        <v>24313.07</v>
      </c>
      <c r="Q28">
        <f t="shared" si="16"/>
        <v>23167.919999999998</v>
      </c>
      <c r="R28">
        <f t="shared" si="17"/>
        <v>2363.6999999999998</v>
      </c>
      <c r="S28">
        <f t="shared" si="18"/>
        <v>13910.58</v>
      </c>
      <c r="T28">
        <f t="shared" si="19"/>
        <v>0</v>
      </c>
      <c r="U28">
        <f t="shared" si="20"/>
        <v>1591.6</v>
      </c>
      <c r="V28">
        <f t="shared" si="21"/>
        <v>175.56040000000002</v>
      </c>
      <c r="W28">
        <f t="shared" si="22"/>
        <v>0</v>
      </c>
      <c r="X28">
        <f t="shared" si="23"/>
        <v>16599.77</v>
      </c>
      <c r="Y28">
        <f t="shared" si="24"/>
        <v>9439.08</v>
      </c>
      <c r="AA28">
        <v>221149739</v>
      </c>
      <c r="AB28">
        <f t="shared" si="25"/>
        <v>17743.23</v>
      </c>
      <c r="AC28">
        <f t="shared" si="26"/>
        <v>7026.9</v>
      </c>
      <c r="AD28">
        <f t="shared" si="27"/>
        <v>6695.93</v>
      </c>
      <c r="AE28">
        <f t="shared" si="28"/>
        <v>683.15</v>
      </c>
      <c r="AF28">
        <f t="shared" si="29"/>
        <v>4020.4</v>
      </c>
      <c r="AG28">
        <f t="shared" si="30"/>
        <v>0</v>
      </c>
      <c r="AH28">
        <f t="shared" si="31"/>
        <v>460</v>
      </c>
      <c r="AI28">
        <f t="shared" si="32"/>
        <v>50.74</v>
      </c>
      <c r="AJ28">
        <f t="shared" si="33"/>
        <v>0</v>
      </c>
      <c r="AK28">
        <v>17743.23</v>
      </c>
      <c r="AL28">
        <v>7026.9</v>
      </c>
      <c r="AM28">
        <v>6695.93</v>
      </c>
      <c r="AN28">
        <v>683.15</v>
      </c>
      <c r="AO28">
        <v>4020.4</v>
      </c>
      <c r="AP28">
        <v>0</v>
      </c>
      <c r="AQ28">
        <v>460</v>
      </c>
      <c r="AR28">
        <v>50.74</v>
      </c>
      <c r="AS28">
        <v>0</v>
      </c>
      <c r="AT28">
        <v>102</v>
      </c>
      <c r="AU28">
        <v>58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2</v>
      </c>
      <c r="BE28" t="s">
        <v>2</v>
      </c>
      <c r="BF28" t="s">
        <v>2</v>
      </c>
      <c r="BG28" t="s">
        <v>2</v>
      </c>
      <c r="BH28">
        <v>0</v>
      </c>
      <c r="BI28">
        <v>1</v>
      </c>
      <c r="BJ28" t="s">
        <v>40</v>
      </c>
      <c r="BM28">
        <v>6001</v>
      </c>
      <c r="BN28">
        <v>0</v>
      </c>
      <c r="BO28" t="s">
        <v>2</v>
      </c>
      <c r="BP28">
        <v>0</v>
      </c>
      <c r="BQ28">
        <v>2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2</v>
      </c>
      <c r="BZ28">
        <v>102</v>
      </c>
      <c r="CA28">
        <v>58</v>
      </c>
      <c r="CE28">
        <v>0</v>
      </c>
      <c r="CF28">
        <v>0</v>
      </c>
      <c r="CG28">
        <v>0</v>
      </c>
      <c r="CM28">
        <v>0</v>
      </c>
      <c r="CN28" t="s">
        <v>2</v>
      </c>
      <c r="CO28">
        <v>0</v>
      </c>
      <c r="CP28">
        <f t="shared" si="34"/>
        <v>61391.57</v>
      </c>
      <c r="CQ28">
        <f t="shared" si="35"/>
        <v>7026.9</v>
      </c>
      <c r="CR28">
        <f t="shared" si="36"/>
        <v>6695.93</v>
      </c>
      <c r="CS28">
        <f t="shared" si="37"/>
        <v>683.15</v>
      </c>
      <c r="CT28">
        <f t="shared" si="38"/>
        <v>4020.4</v>
      </c>
      <c r="CU28">
        <f t="shared" si="39"/>
        <v>0</v>
      </c>
      <c r="CV28">
        <f t="shared" si="40"/>
        <v>460</v>
      </c>
      <c r="CW28">
        <f t="shared" si="41"/>
        <v>50.74</v>
      </c>
      <c r="CX28">
        <f t="shared" si="42"/>
        <v>0</v>
      </c>
      <c r="CY28">
        <f t="shared" si="43"/>
        <v>16599.765599999999</v>
      </c>
      <c r="CZ28">
        <f t="shared" si="44"/>
        <v>9439.0823999999993</v>
      </c>
      <c r="DC28" t="s">
        <v>2</v>
      </c>
      <c r="DD28" t="s">
        <v>2</v>
      </c>
      <c r="DE28" t="s">
        <v>2</v>
      </c>
      <c r="DF28" t="s">
        <v>2</v>
      </c>
      <c r="DG28" t="s">
        <v>2</v>
      </c>
      <c r="DH28" t="s">
        <v>2</v>
      </c>
      <c r="DI28" t="s">
        <v>2</v>
      </c>
      <c r="DJ28" t="s">
        <v>2</v>
      </c>
      <c r="DK28" t="s">
        <v>2</v>
      </c>
      <c r="DL28" t="s">
        <v>2</v>
      </c>
      <c r="DM28" t="s">
        <v>2</v>
      </c>
      <c r="DN28">
        <v>0</v>
      </c>
      <c r="DO28">
        <v>0</v>
      </c>
      <c r="DP28">
        <v>1</v>
      </c>
      <c r="DQ28">
        <v>1</v>
      </c>
      <c r="DU28">
        <v>1007</v>
      </c>
      <c r="DV28" t="s">
        <v>19</v>
      </c>
      <c r="DW28" t="s">
        <v>19</v>
      </c>
      <c r="DX28">
        <v>100</v>
      </c>
      <c r="DZ28" t="s">
        <v>2</v>
      </c>
      <c r="EA28" t="s">
        <v>2</v>
      </c>
      <c r="EB28" t="s">
        <v>2</v>
      </c>
      <c r="EC28" t="s">
        <v>2</v>
      </c>
      <c r="EE28">
        <v>219677209</v>
      </c>
      <c r="EF28">
        <v>2</v>
      </c>
      <c r="EG28" t="s">
        <v>21</v>
      </c>
      <c r="EH28">
        <v>0</v>
      </c>
      <c r="EI28" t="s">
        <v>2</v>
      </c>
      <c r="EJ28">
        <v>1</v>
      </c>
      <c r="EK28">
        <v>6001</v>
      </c>
      <c r="EL28" t="s">
        <v>22</v>
      </c>
      <c r="EM28" t="s">
        <v>23</v>
      </c>
      <c r="EN28" t="s">
        <v>2</v>
      </c>
      <c r="EO28" t="s">
        <v>2</v>
      </c>
      <c r="EQ28">
        <v>0</v>
      </c>
      <c r="ER28">
        <v>17743.23</v>
      </c>
      <c r="ES28">
        <v>7026.9</v>
      </c>
      <c r="ET28">
        <v>6695.93</v>
      </c>
      <c r="EU28">
        <v>683.15</v>
      </c>
      <c r="EV28">
        <v>4020.4</v>
      </c>
      <c r="EW28">
        <v>460</v>
      </c>
      <c r="EX28">
        <v>50.74</v>
      </c>
      <c r="EY28">
        <v>0</v>
      </c>
      <c r="FQ28">
        <v>0</v>
      </c>
      <c r="FR28">
        <f t="shared" si="45"/>
        <v>0</v>
      </c>
      <c r="FS28">
        <v>0</v>
      </c>
      <c r="FX28">
        <v>102</v>
      </c>
      <c r="FY28">
        <v>58</v>
      </c>
      <c r="GA28" t="s">
        <v>2</v>
      </c>
      <c r="GD28">
        <v>1</v>
      </c>
      <c r="GF28">
        <v>1017130413</v>
      </c>
      <c r="GG28">
        <v>2</v>
      </c>
      <c r="GH28">
        <v>1</v>
      </c>
      <c r="GI28">
        <v>-2</v>
      </c>
      <c r="GJ28">
        <v>0</v>
      </c>
      <c r="GK28">
        <v>0</v>
      </c>
      <c r="GL28">
        <f t="shared" si="46"/>
        <v>0</v>
      </c>
      <c r="GM28">
        <f t="shared" si="47"/>
        <v>87430.42</v>
      </c>
      <c r="GN28">
        <f t="shared" si="48"/>
        <v>87430.42</v>
      </c>
      <c r="GO28">
        <f t="shared" si="49"/>
        <v>0</v>
      </c>
      <c r="GP28">
        <f t="shared" si="50"/>
        <v>0</v>
      </c>
      <c r="GR28">
        <v>0</v>
      </c>
      <c r="GS28">
        <v>3</v>
      </c>
      <c r="GT28">
        <v>0</v>
      </c>
      <c r="GU28" t="s">
        <v>2</v>
      </c>
      <c r="GV28">
        <f t="shared" si="51"/>
        <v>0</v>
      </c>
      <c r="GW28">
        <v>1</v>
      </c>
      <c r="GX28">
        <f t="shared" si="52"/>
        <v>0</v>
      </c>
      <c r="HA28">
        <v>0</v>
      </c>
      <c r="HB28">
        <v>0</v>
      </c>
      <c r="HC28">
        <f t="shared" si="53"/>
        <v>0</v>
      </c>
      <c r="HE28" t="s">
        <v>2</v>
      </c>
      <c r="HF28" t="s">
        <v>2</v>
      </c>
      <c r="IK28">
        <v>0</v>
      </c>
    </row>
    <row r="29" spans="1:245" x14ac:dyDescent="0.2">
      <c r="A29">
        <v>17</v>
      </c>
      <c r="B29">
        <v>1</v>
      </c>
      <c r="E29" t="s">
        <v>41</v>
      </c>
      <c r="F29" t="s">
        <v>25</v>
      </c>
      <c r="G29" t="s">
        <v>26</v>
      </c>
      <c r="H29" t="s">
        <v>27</v>
      </c>
      <c r="I29">
        <f>ROUND(346*1.015,9)</f>
        <v>351.19</v>
      </c>
      <c r="J29">
        <v>0</v>
      </c>
      <c r="O29">
        <f t="shared" si="14"/>
        <v>254855.07</v>
      </c>
      <c r="P29">
        <f t="shared" si="15"/>
        <v>254855.07</v>
      </c>
      <c r="Q29">
        <f t="shared" si="16"/>
        <v>0</v>
      </c>
      <c r="R29">
        <f t="shared" si="17"/>
        <v>0</v>
      </c>
      <c r="S29">
        <f t="shared" si="18"/>
        <v>0</v>
      </c>
      <c r="T29">
        <f t="shared" si="19"/>
        <v>0</v>
      </c>
      <c r="U29">
        <f t="shared" si="20"/>
        <v>0</v>
      </c>
      <c r="V29">
        <f t="shared" si="21"/>
        <v>0</v>
      </c>
      <c r="W29">
        <f t="shared" si="22"/>
        <v>0</v>
      </c>
      <c r="X29">
        <f t="shared" si="23"/>
        <v>0</v>
      </c>
      <c r="Y29">
        <f t="shared" si="24"/>
        <v>0</v>
      </c>
      <c r="AA29">
        <v>221149739</v>
      </c>
      <c r="AB29">
        <f t="shared" si="25"/>
        <v>725.69</v>
      </c>
      <c r="AC29">
        <f t="shared" si="26"/>
        <v>725.69</v>
      </c>
      <c r="AD29">
        <f t="shared" si="27"/>
        <v>0</v>
      </c>
      <c r="AE29">
        <f t="shared" si="28"/>
        <v>0</v>
      </c>
      <c r="AF29">
        <f t="shared" si="29"/>
        <v>0</v>
      </c>
      <c r="AG29">
        <f t="shared" si="30"/>
        <v>0</v>
      </c>
      <c r="AH29">
        <f t="shared" si="31"/>
        <v>0</v>
      </c>
      <c r="AI29">
        <f t="shared" si="32"/>
        <v>0</v>
      </c>
      <c r="AJ29">
        <f t="shared" si="33"/>
        <v>0</v>
      </c>
      <c r="AK29">
        <v>725.69</v>
      </c>
      <c r="AL29">
        <v>725.69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2</v>
      </c>
      <c r="BE29" t="s">
        <v>2</v>
      </c>
      <c r="BF29" t="s">
        <v>2</v>
      </c>
      <c r="BG29" t="s">
        <v>2</v>
      </c>
      <c r="BH29">
        <v>3</v>
      </c>
      <c r="BI29">
        <v>1</v>
      </c>
      <c r="BJ29" t="s">
        <v>28</v>
      </c>
      <c r="BM29">
        <v>500001</v>
      </c>
      <c r="BN29">
        <v>0</v>
      </c>
      <c r="BO29" t="s">
        <v>2</v>
      </c>
      <c r="BP29">
        <v>0</v>
      </c>
      <c r="BQ29">
        <v>8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2</v>
      </c>
      <c r="BZ29">
        <v>0</v>
      </c>
      <c r="CA29">
        <v>0</v>
      </c>
      <c r="CE29">
        <v>0</v>
      </c>
      <c r="CF29">
        <v>0</v>
      </c>
      <c r="CG29">
        <v>0</v>
      </c>
      <c r="CM29">
        <v>0</v>
      </c>
      <c r="CN29" t="s">
        <v>2</v>
      </c>
      <c r="CO29">
        <v>0</v>
      </c>
      <c r="CP29">
        <f t="shared" si="34"/>
        <v>254855.07</v>
      </c>
      <c r="CQ29">
        <f t="shared" si="35"/>
        <v>725.69</v>
      </c>
      <c r="CR29">
        <f t="shared" si="36"/>
        <v>0</v>
      </c>
      <c r="CS29">
        <f t="shared" si="37"/>
        <v>0</v>
      </c>
      <c r="CT29">
        <f t="shared" si="38"/>
        <v>0</v>
      </c>
      <c r="CU29">
        <f t="shared" si="39"/>
        <v>0</v>
      </c>
      <c r="CV29">
        <f t="shared" si="40"/>
        <v>0</v>
      </c>
      <c r="CW29">
        <f t="shared" si="41"/>
        <v>0</v>
      </c>
      <c r="CX29">
        <f t="shared" si="42"/>
        <v>0</v>
      </c>
      <c r="CY29">
        <f t="shared" si="43"/>
        <v>0</v>
      </c>
      <c r="CZ29">
        <f t="shared" si="44"/>
        <v>0</v>
      </c>
      <c r="DC29" t="s">
        <v>2</v>
      </c>
      <c r="DD29" t="s">
        <v>2</v>
      </c>
      <c r="DE29" t="s">
        <v>2</v>
      </c>
      <c r="DF29" t="s">
        <v>2</v>
      </c>
      <c r="DG29" t="s">
        <v>2</v>
      </c>
      <c r="DH29" t="s">
        <v>2</v>
      </c>
      <c r="DI29" t="s">
        <v>2</v>
      </c>
      <c r="DJ29" t="s">
        <v>2</v>
      </c>
      <c r="DK29" t="s">
        <v>2</v>
      </c>
      <c r="DL29" t="s">
        <v>2</v>
      </c>
      <c r="DM29" t="s">
        <v>2</v>
      </c>
      <c r="DN29">
        <v>0</v>
      </c>
      <c r="DO29">
        <v>0</v>
      </c>
      <c r="DP29">
        <v>1</v>
      </c>
      <c r="DQ29">
        <v>1</v>
      </c>
      <c r="DU29">
        <v>1007</v>
      </c>
      <c r="DV29" t="s">
        <v>27</v>
      </c>
      <c r="DW29" t="s">
        <v>27</v>
      </c>
      <c r="DX29">
        <v>1</v>
      </c>
      <c r="DZ29" t="s">
        <v>2</v>
      </c>
      <c r="EA29" t="s">
        <v>2</v>
      </c>
      <c r="EB29" t="s">
        <v>2</v>
      </c>
      <c r="EC29" t="s">
        <v>2</v>
      </c>
      <c r="EE29">
        <v>219677147</v>
      </c>
      <c r="EF29">
        <v>8</v>
      </c>
      <c r="EG29" t="s">
        <v>29</v>
      </c>
      <c r="EH29">
        <v>0</v>
      </c>
      <c r="EI29" t="s">
        <v>2</v>
      </c>
      <c r="EJ29">
        <v>1</v>
      </c>
      <c r="EK29">
        <v>500001</v>
      </c>
      <c r="EL29" t="s">
        <v>30</v>
      </c>
      <c r="EM29" t="s">
        <v>31</v>
      </c>
      <c r="EN29" t="s">
        <v>2</v>
      </c>
      <c r="EO29" t="s">
        <v>2</v>
      </c>
      <c r="EQ29">
        <v>0</v>
      </c>
      <c r="ER29">
        <v>725.69</v>
      </c>
      <c r="ES29">
        <v>725.69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FQ29">
        <v>0</v>
      </c>
      <c r="FR29">
        <f t="shared" si="45"/>
        <v>0</v>
      </c>
      <c r="FS29">
        <v>0</v>
      </c>
      <c r="FX29">
        <v>0</v>
      </c>
      <c r="FY29">
        <v>0</v>
      </c>
      <c r="GA29" t="s">
        <v>2</v>
      </c>
      <c r="GD29">
        <v>1</v>
      </c>
      <c r="GF29">
        <v>-850098564</v>
      </c>
      <c r="GG29">
        <v>2</v>
      </c>
      <c r="GH29">
        <v>1</v>
      </c>
      <c r="GI29">
        <v>-2</v>
      </c>
      <c r="GJ29">
        <v>0</v>
      </c>
      <c r="GK29">
        <v>0</v>
      </c>
      <c r="GL29">
        <f t="shared" si="46"/>
        <v>0</v>
      </c>
      <c r="GM29">
        <f t="shared" si="47"/>
        <v>254855.07</v>
      </c>
      <c r="GN29">
        <f t="shared" si="48"/>
        <v>254855.07</v>
      </c>
      <c r="GO29">
        <f t="shared" si="49"/>
        <v>0</v>
      </c>
      <c r="GP29">
        <f t="shared" si="50"/>
        <v>0</v>
      </c>
      <c r="GR29">
        <v>0</v>
      </c>
      <c r="GS29">
        <v>3</v>
      </c>
      <c r="GT29">
        <v>0</v>
      </c>
      <c r="GU29" t="s">
        <v>2</v>
      </c>
      <c r="GV29">
        <f t="shared" si="51"/>
        <v>0</v>
      </c>
      <c r="GW29">
        <v>1</v>
      </c>
      <c r="GX29">
        <f t="shared" si="52"/>
        <v>0</v>
      </c>
      <c r="HA29">
        <v>0</v>
      </c>
      <c r="HB29">
        <v>0</v>
      </c>
      <c r="HC29">
        <f t="shared" si="53"/>
        <v>0</v>
      </c>
      <c r="HE29" t="s">
        <v>2</v>
      </c>
      <c r="HF29" t="s">
        <v>2</v>
      </c>
      <c r="IK29">
        <v>0</v>
      </c>
    </row>
    <row r="30" spans="1:245" x14ac:dyDescent="0.2">
      <c r="A30">
        <v>17</v>
      </c>
      <c r="B30">
        <v>1</v>
      </c>
      <c r="C30">
        <f>ROW(SmtRes!A54)</f>
        <v>54</v>
      </c>
      <c r="D30">
        <f>ROW(EtalonRes!A61)</f>
        <v>61</v>
      </c>
      <c r="E30" t="s">
        <v>42</v>
      </c>
      <c r="F30" t="s">
        <v>43</v>
      </c>
      <c r="G30" t="s">
        <v>44</v>
      </c>
      <c r="H30" t="s">
        <v>45</v>
      </c>
      <c r="I30">
        <f>ROUND(3.22+5.75+3.23+51.66+42.35+58.49+5.15+12.1-7*13.6-4.44*10.1-3.46*5.4,9)</f>
        <v>23.222000000000001</v>
      </c>
      <c r="J30">
        <v>0</v>
      </c>
      <c r="O30">
        <f t="shared" si="14"/>
        <v>8084.28</v>
      </c>
      <c r="P30">
        <f t="shared" si="15"/>
        <v>947.46</v>
      </c>
      <c r="Q30">
        <f t="shared" si="16"/>
        <v>1161.8</v>
      </c>
      <c r="R30">
        <f t="shared" si="17"/>
        <v>176.25</v>
      </c>
      <c r="S30">
        <f t="shared" si="18"/>
        <v>5975.02</v>
      </c>
      <c r="T30">
        <f t="shared" si="19"/>
        <v>0</v>
      </c>
      <c r="U30">
        <f t="shared" si="20"/>
        <v>691.5511600000001</v>
      </c>
      <c r="V30">
        <f t="shared" si="21"/>
        <v>13.46876</v>
      </c>
      <c r="W30">
        <f t="shared" si="22"/>
        <v>0</v>
      </c>
      <c r="X30">
        <f t="shared" si="23"/>
        <v>6643.37</v>
      </c>
      <c r="Y30">
        <f t="shared" si="24"/>
        <v>3383.2</v>
      </c>
      <c r="AA30">
        <v>221149739</v>
      </c>
      <c r="AB30">
        <f t="shared" si="25"/>
        <v>348.13</v>
      </c>
      <c r="AC30">
        <f t="shared" si="26"/>
        <v>40.799999999999997</v>
      </c>
      <c r="AD30">
        <f t="shared" si="27"/>
        <v>50.03</v>
      </c>
      <c r="AE30">
        <f t="shared" si="28"/>
        <v>7.59</v>
      </c>
      <c r="AF30">
        <f t="shared" si="29"/>
        <v>257.3</v>
      </c>
      <c r="AG30">
        <f t="shared" si="30"/>
        <v>0</v>
      </c>
      <c r="AH30">
        <f t="shared" si="31"/>
        <v>29.78</v>
      </c>
      <c r="AI30">
        <f t="shared" si="32"/>
        <v>0.57999999999999996</v>
      </c>
      <c r="AJ30">
        <f t="shared" si="33"/>
        <v>0</v>
      </c>
      <c r="AK30">
        <v>348.13</v>
      </c>
      <c r="AL30">
        <v>40.799999999999997</v>
      </c>
      <c r="AM30">
        <v>50.03</v>
      </c>
      <c r="AN30">
        <v>7.59</v>
      </c>
      <c r="AO30">
        <v>257.3</v>
      </c>
      <c r="AP30">
        <v>0</v>
      </c>
      <c r="AQ30">
        <v>29.78</v>
      </c>
      <c r="AR30">
        <v>0.57999999999999996</v>
      </c>
      <c r="AS30">
        <v>0</v>
      </c>
      <c r="AT30">
        <v>108</v>
      </c>
      <c r="AU30">
        <v>55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2</v>
      </c>
      <c r="BE30" t="s">
        <v>2</v>
      </c>
      <c r="BF30" t="s">
        <v>2</v>
      </c>
      <c r="BG30" t="s">
        <v>2</v>
      </c>
      <c r="BH30">
        <v>0</v>
      </c>
      <c r="BI30">
        <v>1</v>
      </c>
      <c r="BJ30" t="s">
        <v>46</v>
      </c>
      <c r="BM30">
        <v>6004</v>
      </c>
      <c r="BN30">
        <v>0</v>
      </c>
      <c r="BO30" t="s">
        <v>2</v>
      </c>
      <c r="BP30">
        <v>0</v>
      </c>
      <c r="BQ30">
        <v>2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2</v>
      </c>
      <c r="BZ30">
        <v>108</v>
      </c>
      <c r="CA30">
        <v>55</v>
      </c>
      <c r="CE30">
        <v>0</v>
      </c>
      <c r="CF30">
        <v>0</v>
      </c>
      <c r="CG30">
        <v>0</v>
      </c>
      <c r="CM30">
        <v>0</v>
      </c>
      <c r="CN30" t="s">
        <v>2</v>
      </c>
      <c r="CO30">
        <v>0</v>
      </c>
      <c r="CP30">
        <f t="shared" si="34"/>
        <v>8084.2800000000007</v>
      </c>
      <c r="CQ30">
        <f t="shared" si="35"/>
        <v>40.799999999999997</v>
      </c>
      <c r="CR30">
        <f t="shared" si="36"/>
        <v>50.03</v>
      </c>
      <c r="CS30">
        <f t="shared" si="37"/>
        <v>7.59</v>
      </c>
      <c r="CT30">
        <f t="shared" si="38"/>
        <v>257.3</v>
      </c>
      <c r="CU30">
        <f t="shared" si="39"/>
        <v>0</v>
      </c>
      <c r="CV30">
        <f t="shared" si="40"/>
        <v>29.78</v>
      </c>
      <c r="CW30">
        <f t="shared" si="41"/>
        <v>0.57999999999999996</v>
      </c>
      <c r="CX30">
        <f t="shared" si="42"/>
        <v>0</v>
      </c>
      <c r="CY30">
        <f t="shared" si="43"/>
        <v>6643.3716000000004</v>
      </c>
      <c r="CZ30">
        <f t="shared" si="44"/>
        <v>3383.1985000000004</v>
      </c>
      <c r="DC30" t="s">
        <v>2</v>
      </c>
      <c r="DD30" t="s">
        <v>2</v>
      </c>
      <c r="DE30" t="s">
        <v>2</v>
      </c>
      <c r="DF30" t="s">
        <v>2</v>
      </c>
      <c r="DG30" t="s">
        <v>2</v>
      </c>
      <c r="DH30" t="s">
        <v>2</v>
      </c>
      <c r="DI30" t="s">
        <v>2</v>
      </c>
      <c r="DJ30" t="s">
        <v>2</v>
      </c>
      <c r="DK30" t="s">
        <v>2</v>
      </c>
      <c r="DL30" t="s">
        <v>2</v>
      </c>
      <c r="DM30" t="s">
        <v>2</v>
      </c>
      <c r="DN30">
        <v>0</v>
      </c>
      <c r="DO30">
        <v>0</v>
      </c>
      <c r="DP30">
        <v>1</v>
      </c>
      <c r="DQ30">
        <v>1</v>
      </c>
      <c r="DU30">
        <v>1009</v>
      </c>
      <c r="DV30" t="s">
        <v>45</v>
      </c>
      <c r="DW30" t="s">
        <v>45</v>
      </c>
      <c r="DX30">
        <v>1000</v>
      </c>
      <c r="DZ30" t="s">
        <v>2</v>
      </c>
      <c r="EA30" t="s">
        <v>2</v>
      </c>
      <c r="EB30" t="s">
        <v>2</v>
      </c>
      <c r="EC30" t="s">
        <v>2</v>
      </c>
      <c r="EE30">
        <v>219677505</v>
      </c>
      <c r="EF30">
        <v>2</v>
      </c>
      <c r="EG30" t="s">
        <v>21</v>
      </c>
      <c r="EH30">
        <v>0</v>
      </c>
      <c r="EI30" t="s">
        <v>2</v>
      </c>
      <c r="EJ30">
        <v>1</v>
      </c>
      <c r="EK30">
        <v>6004</v>
      </c>
      <c r="EL30" t="s">
        <v>47</v>
      </c>
      <c r="EM30" t="s">
        <v>23</v>
      </c>
      <c r="EN30" t="s">
        <v>2</v>
      </c>
      <c r="EO30" t="s">
        <v>2</v>
      </c>
      <c r="EQ30">
        <v>0</v>
      </c>
      <c r="ER30">
        <v>348.13</v>
      </c>
      <c r="ES30">
        <v>40.799999999999997</v>
      </c>
      <c r="ET30">
        <v>50.03</v>
      </c>
      <c r="EU30">
        <v>7.59</v>
      </c>
      <c r="EV30">
        <v>257.3</v>
      </c>
      <c r="EW30">
        <v>29.78</v>
      </c>
      <c r="EX30">
        <v>0.57999999999999996</v>
      </c>
      <c r="EY30">
        <v>0</v>
      </c>
      <c r="FQ30">
        <v>0</v>
      </c>
      <c r="FR30">
        <f t="shared" si="45"/>
        <v>0</v>
      </c>
      <c r="FS30">
        <v>0</v>
      </c>
      <c r="FX30">
        <v>108</v>
      </c>
      <c r="FY30">
        <v>55</v>
      </c>
      <c r="GA30" t="s">
        <v>2</v>
      </c>
      <c r="GD30">
        <v>1</v>
      </c>
      <c r="GF30">
        <v>-771891454</v>
      </c>
      <c r="GG30">
        <v>2</v>
      </c>
      <c r="GH30">
        <v>1</v>
      </c>
      <c r="GI30">
        <v>-2</v>
      </c>
      <c r="GJ30">
        <v>0</v>
      </c>
      <c r="GK30">
        <v>0</v>
      </c>
      <c r="GL30">
        <f t="shared" si="46"/>
        <v>0</v>
      </c>
      <c r="GM30">
        <f t="shared" si="47"/>
        <v>18110.849999999999</v>
      </c>
      <c r="GN30">
        <f t="shared" si="48"/>
        <v>18110.849999999999</v>
      </c>
      <c r="GO30">
        <f t="shared" si="49"/>
        <v>0</v>
      </c>
      <c r="GP30">
        <f t="shared" si="50"/>
        <v>0</v>
      </c>
      <c r="GR30">
        <v>0</v>
      </c>
      <c r="GS30">
        <v>3</v>
      </c>
      <c r="GT30">
        <v>0</v>
      </c>
      <c r="GU30" t="s">
        <v>2</v>
      </c>
      <c r="GV30">
        <f t="shared" si="51"/>
        <v>0</v>
      </c>
      <c r="GW30">
        <v>1</v>
      </c>
      <c r="GX30">
        <f t="shared" si="52"/>
        <v>0</v>
      </c>
      <c r="HA30">
        <v>0</v>
      </c>
      <c r="HB30">
        <v>0</v>
      </c>
      <c r="HC30">
        <f t="shared" si="53"/>
        <v>0</v>
      </c>
      <c r="HE30" t="s">
        <v>2</v>
      </c>
      <c r="HF30" t="s">
        <v>2</v>
      </c>
      <c r="IK30">
        <v>0</v>
      </c>
    </row>
    <row r="31" spans="1:245" x14ac:dyDescent="0.2">
      <c r="A31">
        <v>17</v>
      </c>
      <c r="B31">
        <v>1</v>
      </c>
      <c r="E31" t="s">
        <v>48</v>
      </c>
      <c r="F31" t="s">
        <v>49</v>
      </c>
      <c r="G31" t="s">
        <v>50</v>
      </c>
      <c r="H31" t="s">
        <v>45</v>
      </c>
      <c r="I31">
        <f>ROUND(3.22,4)</f>
        <v>3.22</v>
      </c>
      <c r="J31">
        <v>0</v>
      </c>
      <c r="O31">
        <f t="shared" si="14"/>
        <v>21831.599999999999</v>
      </c>
      <c r="P31">
        <f t="shared" si="15"/>
        <v>21831.599999999999</v>
      </c>
      <c r="Q31">
        <f t="shared" si="16"/>
        <v>0</v>
      </c>
      <c r="R31">
        <f t="shared" si="17"/>
        <v>0</v>
      </c>
      <c r="S31">
        <f t="shared" si="18"/>
        <v>0</v>
      </c>
      <c r="T31">
        <f t="shared" si="19"/>
        <v>0</v>
      </c>
      <c r="U31">
        <f t="shared" si="20"/>
        <v>0</v>
      </c>
      <c r="V31">
        <f t="shared" si="21"/>
        <v>0</v>
      </c>
      <c r="W31">
        <f t="shared" si="22"/>
        <v>0</v>
      </c>
      <c r="X31">
        <f t="shared" si="23"/>
        <v>0</v>
      </c>
      <c r="Y31">
        <f t="shared" si="24"/>
        <v>0</v>
      </c>
      <c r="AA31">
        <v>221149739</v>
      </c>
      <c r="AB31">
        <f t="shared" si="25"/>
        <v>6780</v>
      </c>
      <c r="AC31">
        <f t="shared" si="26"/>
        <v>6780</v>
      </c>
      <c r="AD31">
        <f t="shared" si="27"/>
        <v>0</v>
      </c>
      <c r="AE31">
        <f t="shared" si="28"/>
        <v>0</v>
      </c>
      <c r="AF31">
        <f t="shared" si="29"/>
        <v>0</v>
      </c>
      <c r="AG31">
        <f t="shared" si="30"/>
        <v>0</v>
      </c>
      <c r="AH31">
        <f t="shared" si="31"/>
        <v>0</v>
      </c>
      <c r="AI31">
        <f t="shared" si="32"/>
        <v>0</v>
      </c>
      <c r="AJ31">
        <f t="shared" si="33"/>
        <v>0</v>
      </c>
      <c r="AK31">
        <v>6780</v>
      </c>
      <c r="AL31">
        <v>6780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2</v>
      </c>
      <c r="BE31" t="s">
        <v>2</v>
      </c>
      <c r="BF31" t="s">
        <v>2</v>
      </c>
      <c r="BG31" t="s">
        <v>2</v>
      </c>
      <c r="BH31">
        <v>3</v>
      </c>
      <c r="BI31">
        <v>1</v>
      </c>
      <c r="BJ31" t="s">
        <v>51</v>
      </c>
      <c r="BM31">
        <v>500001</v>
      </c>
      <c r="BN31">
        <v>0</v>
      </c>
      <c r="BO31" t="s">
        <v>2</v>
      </c>
      <c r="BP31">
        <v>0</v>
      </c>
      <c r="BQ31">
        <v>8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2</v>
      </c>
      <c r="BZ31">
        <v>0</v>
      </c>
      <c r="CA31">
        <v>0</v>
      </c>
      <c r="CE31">
        <v>0</v>
      </c>
      <c r="CF31">
        <v>0</v>
      </c>
      <c r="CG31">
        <v>0</v>
      </c>
      <c r="CM31">
        <v>0</v>
      </c>
      <c r="CN31" t="s">
        <v>2</v>
      </c>
      <c r="CO31">
        <v>0</v>
      </c>
      <c r="CP31">
        <f t="shared" si="34"/>
        <v>21831.599999999999</v>
      </c>
      <c r="CQ31">
        <f t="shared" si="35"/>
        <v>6780</v>
      </c>
      <c r="CR31">
        <f t="shared" si="36"/>
        <v>0</v>
      </c>
      <c r="CS31">
        <f t="shared" si="37"/>
        <v>0</v>
      </c>
      <c r="CT31">
        <f t="shared" si="38"/>
        <v>0</v>
      </c>
      <c r="CU31">
        <f t="shared" si="39"/>
        <v>0</v>
      </c>
      <c r="CV31">
        <f t="shared" si="40"/>
        <v>0</v>
      </c>
      <c r="CW31">
        <f t="shared" si="41"/>
        <v>0</v>
      </c>
      <c r="CX31">
        <f t="shared" si="42"/>
        <v>0</v>
      </c>
      <c r="CY31">
        <f t="shared" si="43"/>
        <v>0</v>
      </c>
      <c r="CZ31">
        <f t="shared" si="44"/>
        <v>0</v>
      </c>
      <c r="DC31" t="s">
        <v>2</v>
      </c>
      <c r="DD31" t="s">
        <v>2</v>
      </c>
      <c r="DE31" t="s">
        <v>2</v>
      </c>
      <c r="DF31" t="s">
        <v>2</v>
      </c>
      <c r="DG31" t="s">
        <v>2</v>
      </c>
      <c r="DH31" t="s">
        <v>2</v>
      </c>
      <c r="DI31" t="s">
        <v>2</v>
      </c>
      <c r="DJ31" t="s">
        <v>2</v>
      </c>
      <c r="DK31" t="s">
        <v>2</v>
      </c>
      <c r="DL31" t="s">
        <v>2</v>
      </c>
      <c r="DM31" t="s">
        <v>2</v>
      </c>
      <c r="DN31">
        <v>0</v>
      </c>
      <c r="DO31">
        <v>0</v>
      </c>
      <c r="DP31">
        <v>1</v>
      </c>
      <c r="DQ31">
        <v>1</v>
      </c>
      <c r="DU31">
        <v>1009</v>
      </c>
      <c r="DV31" t="s">
        <v>45</v>
      </c>
      <c r="DW31" t="s">
        <v>45</v>
      </c>
      <c r="DX31">
        <v>1000</v>
      </c>
      <c r="DZ31" t="s">
        <v>2</v>
      </c>
      <c r="EA31" t="s">
        <v>2</v>
      </c>
      <c r="EB31" t="s">
        <v>2</v>
      </c>
      <c r="EC31" t="s">
        <v>2</v>
      </c>
      <c r="EE31">
        <v>219677147</v>
      </c>
      <c r="EF31">
        <v>8</v>
      </c>
      <c r="EG31" t="s">
        <v>29</v>
      </c>
      <c r="EH31">
        <v>0</v>
      </c>
      <c r="EI31" t="s">
        <v>2</v>
      </c>
      <c r="EJ31">
        <v>1</v>
      </c>
      <c r="EK31">
        <v>500001</v>
      </c>
      <c r="EL31" t="s">
        <v>30</v>
      </c>
      <c r="EM31" t="s">
        <v>31</v>
      </c>
      <c r="EN31" t="s">
        <v>2</v>
      </c>
      <c r="EO31" t="s">
        <v>2</v>
      </c>
      <c r="EQ31">
        <v>0</v>
      </c>
      <c r="ER31">
        <v>6780</v>
      </c>
      <c r="ES31">
        <v>6780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FQ31">
        <v>0</v>
      </c>
      <c r="FR31">
        <f t="shared" si="45"/>
        <v>0</v>
      </c>
      <c r="FS31">
        <v>0</v>
      </c>
      <c r="FX31">
        <v>0</v>
      </c>
      <c r="FY31">
        <v>0</v>
      </c>
      <c r="GA31" t="s">
        <v>2</v>
      </c>
      <c r="GD31">
        <v>1</v>
      </c>
      <c r="GF31">
        <v>387287002</v>
      </c>
      <c r="GG31">
        <v>2</v>
      </c>
      <c r="GH31">
        <v>1</v>
      </c>
      <c r="GI31">
        <v>-2</v>
      </c>
      <c r="GJ31">
        <v>0</v>
      </c>
      <c r="GK31">
        <v>0</v>
      </c>
      <c r="GL31">
        <f t="shared" si="46"/>
        <v>0</v>
      </c>
      <c r="GM31">
        <f t="shared" si="47"/>
        <v>21831.599999999999</v>
      </c>
      <c r="GN31">
        <f t="shared" si="48"/>
        <v>21831.599999999999</v>
      </c>
      <c r="GO31">
        <f t="shared" si="49"/>
        <v>0</v>
      </c>
      <c r="GP31">
        <f t="shared" si="50"/>
        <v>0</v>
      </c>
      <c r="GR31">
        <v>0</v>
      </c>
      <c r="GS31">
        <v>3</v>
      </c>
      <c r="GT31">
        <v>0</v>
      </c>
      <c r="GU31" t="s">
        <v>2</v>
      </c>
      <c r="GV31">
        <f t="shared" si="51"/>
        <v>0</v>
      </c>
      <c r="GW31">
        <v>1</v>
      </c>
      <c r="GX31">
        <f t="shared" si="52"/>
        <v>0</v>
      </c>
      <c r="HA31">
        <v>0</v>
      </c>
      <c r="HB31">
        <v>0</v>
      </c>
      <c r="HC31">
        <f t="shared" si="53"/>
        <v>0</v>
      </c>
      <c r="HE31" t="s">
        <v>2</v>
      </c>
      <c r="HF31" t="s">
        <v>2</v>
      </c>
      <c r="IK31">
        <v>0</v>
      </c>
    </row>
    <row r="32" spans="1:245" x14ac:dyDescent="0.2">
      <c r="A32">
        <v>17</v>
      </c>
      <c r="B32">
        <v>1</v>
      </c>
      <c r="E32" t="s">
        <v>52</v>
      </c>
      <c r="F32" t="s">
        <v>53</v>
      </c>
      <c r="G32" t="s">
        <v>54</v>
      </c>
      <c r="H32" t="s">
        <v>45</v>
      </c>
      <c r="I32">
        <f>ROUND(5.75,4)</f>
        <v>5.75</v>
      </c>
      <c r="J32">
        <v>0</v>
      </c>
      <c r="O32">
        <f t="shared" si="14"/>
        <v>38675.54</v>
      </c>
      <c r="P32">
        <f t="shared" si="15"/>
        <v>38675.54</v>
      </c>
      <c r="Q32">
        <f t="shared" si="16"/>
        <v>0</v>
      </c>
      <c r="R32">
        <f t="shared" si="17"/>
        <v>0</v>
      </c>
      <c r="S32">
        <f t="shared" si="18"/>
        <v>0</v>
      </c>
      <c r="T32">
        <f t="shared" si="19"/>
        <v>0</v>
      </c>
      <c r="U32">
        <f t="shared" si="20"/>
        <v>0</v>
      </c>
      <c r="V32">
        <f t="shared" si="21"/>
        <v>0</v>
      </c>
      <c r="W32">
        <f t="shared" si="22"/>
        <v>0</v>
      </c>
      <c r="X32">
        <f t="shared" si="23"/>
        <v>0</v>
      </c>
      <c r="Y32">
        <f t="shared" si="24"/>
        <v>0</v>
      </c>
      <c r="AA32">
        <v>221149739</v>
      </c>
      <c r="AB32">
        <f t="shared" si="25"/>
        <v>6726.18</v>
      </c>
      <c r="AC32">
        <f t="shared" si="26"/>
        <v>6726.18</v>
      </c>
      <c r="AD32">
        <f t="shared" si="27"/>
        <v>0</v>
      </c>
      <c r="AE32">
        <f t="shared" si="28"/>
        <v>0</v>
      </c>
      <c r="AF32">
        <f t="shared" si="29"/>
        <v>0</v>
      </c>
      <c r="AG32">
        <f t="shared" si="30"/>
        <v>0</v>
      </c>
      <c r="AH32">
        <f t="shared" si="31"/>
        <v>0</v>
      </c>
      <c r="AI32">
        <f t="shared" si="32"/>
        <v>0</v>
      </c>
      <c r="AJ32">
        <f t="shared" si="33"/>
        <v>0</v>
      </c>
      <c r="AK32">
        <v>6726.18</v>
      </c>
      <c r="AL32">
        <v>6726.18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2</v>
      </c>
      <c r="BE32" t="s">
        <v>2</v>
      </c>
      <c r="BF32" t="s">
        <v>2</v>
      </c>
      <c r="BG32" t="s">
        <v>2</v>
      </c>
      <c r="BH32">
        <v>3</v>
      </c>
      <c r="BI32">
        <v>1</v>
      </c>
      <c r="BJ32" t="s">
        <v>55</v>
      </c>
      <c r="BM32">
        <v>500001</v>
      </c>
      <c r="BN32">
        <v>0</v>
      </c>
      <c r="BO32" t="s">
        <v>2</v>
      </c>
      <c r="BP32">
        <v>0</v>
      </c>
      <c r="BQ32">
        <v>8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2</v>
      </c>
      <c r="BZ32">
        <v>0</v>
      </c>
      <c r="CA32">
        <v>0</v>
      </c>
      <c r="CE32">
        <v>0</v>
      </c>
      <c r="CF32">
        <v>0</v>
      </c>
      <c r="CG32">
        <v>0</v>
      </c>
      <c r="CM32">
        <v>0</v>
      </c>
      <c r="CN32" t="s">
        <v>2</v>
      </c>
      <c r="CO32">
        <v>0</v>
      </c>
      <c r="CP32">
        <f t="shared" si="34"/>
        <v>38675.54</v>
      </c>
      <c r="CQ32">
        <f t="shared" si="35"/>
        <v>6726.18</v>
      </c>
      <c r="CR32">
        <f t="shared" si="36"/>
        <v>0</v>
      </c>
      <c r="CS32">
        <f t="shared" si="37"/>
        <v>0</v>
      </c>
      <c r="CT32">
        <f t="shared" si="38"/>
        <v>0</v>
      </c>
      <c r="CU32">
        <f t="shared" si="39"/>
        <v>0</v>
      </c>
      <c r="CV32">
        <f t="shared" si="40"/>
        <v>0</v>
      </c>
      <c r="CW32">
        <f t="shared" si="41"/>
        <v>0</v>
      </c>
      <c r="CX32">
        <f t="shared" si="42"/>
        <v>0</v>
      </c>
      <c r="CY32">
        <f t="shared" si="43"/>
        <v>0</v>
      </c>
      <c r="CZ32">
        <f t="shared" si="44"/>
        <v>0</v>
      </c>
      <c r="DC32" t="s">
        <v>2</v>
      </c>
      <c r="DD32" t="s">
        <v>2</v>
      </c>
      <c r="DE32" t="s">
        <v>2</v>
      </c>
      <c r="DF32" t="s">
        <v>2</v>
      </c>
      <c r="DG32" t="s">
        <v>2</v>
      </c>
      <c r="DH32" t="s">
        <v>2</v>
      </c>
      <c r="DI32" t="s">
        <v>2</v>
      </c>
      <c r="DJ32" t="s">
        <v>2</v>
      </c>
      <c r="DK32" t="s">
        <v>2</v>
      </c>
      <c r="DL32" t="s">
        <v>2</v>
      </c>
      <c r="DM32" t="s">
        <v>2</v>
      </c>
      <c r="DN32">
        <v>0</v>
      </c>
      <c r="DO32">
        <v>0</v>
      </c>
      <c r="DP32">
        <v>1</v>
      </c>
      <c r="DQ32">
        <v>1</v>
      </c>
      <c r="DU32">
        <v>1009</v>
      </c>
      <c r="DV32" t="s">
        <v>45</v>
      </c>
      <c r="DW32" t="s">
        <v>45</v>
      </c>
      <c r="DX32">
        <v>1000</v>
      </c>
      <c r="DZ32" t="s">
        <v>2</v>
      </c>
      <c r="EA32" t="s">
        <v>2</v>
      </c>
      <c r="EB32" t="s">
        <v>2</v>
      </c>
      <c r="EC32" t="s">
        <v>2</v>
      </c>
      <c r="EE32">
        <v>219677147</v>
      </c>
      <c r="EF32">
        <v>8</v>
      </c>
      <c r="EG32" t="s">
        <v>29</v>
      </c>
      <c r="EH32">
        <v>0</v>
      </c>
      <c r="EI32" t="s">
        <v>2</v>
      </c>
      <c r="EJ32">
        <v>1</v>
      </c>
      <c r="EK32">
        <v>500001</v>
      </c>
      <c r="EL32" t="s">
        <v>30</v>
      </c>
      <c r="EM32" t="s">
        <v>31</v>
      </c>
      <c r="EN32" t="s">
        <v>2</v>
      </c>
      <c r="EO32" t="s">
        <v>2</v>
      </c>
      <c r="EQ32">
        <v>0</v>
      </c>
      <c r="ER32">
        <v>6726.18</v>
      </c>
      <c r="ES32">
        <v>6726.18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FQ32">
        <v>0</v>
      </c>
      <c r="FR32">
        <f t="shared" si="45"/>
        <v>0</v>
      </c>
      <c r="FS32">
        <v>0</v>
      </c>
      <c r="FX32">
        <v>0</v>
      </c>
      <c r="FY32">
        <v>0</v>
      </c>
      <c r="GA32" t="s">
        <v>2</v>
      </c>
      <c r="GD32">
        <v>1</v>
      </c>
      <c r="GF32">
        <v>-521376014</v>
      </c>
      <c r="GG32">
        <v>2</v>
      </c>
      <c r="GH32">
        <v>1</v>
      </c>
      <c r="GI32">
        <v>-2</v>
      </c>
      <c r="GJ32">
        <v>0</v>
      </c>
      <c r="GK32">
        <v>0</v>
      </c>
      <c r="GL32">
        <f t="shared" si="46"/>
        <v>0</v>
      </c>
      <c r="GM32">
        <f t="shared" si="47"/>
        <v>38675.54</v>
      </c>
      <c r="GN32">
        <f t="shared" si="48"/>
        <v>38675.54</v>
      </c>
      <c r="GO32">
        <f t="shared" si="49"/>
        <v>0</v>
      </c>
      <c r="GP32">
        <f t="shared" si="50"/>
        <v>0</v>
      </c>
      <c r="GR32">
        <v>0</v>
      </c>
      <c r="GS32">
        <v>3</v>
      </c>
      <c r="GT32">
        <v>0</v>
      </c>
      <c r="GU32" t="s">
        <v>2</v>
      </c>
      <c r="GV32">
        <f t="shared" si="51"/>
        <v>0</v>
      </c>
      <c r="GW32">
        <v>1</v>
      </c>
      <c r="GX32">
        <f t="shared" si="52"/>
        <v>0</v>
      </c>
      <c r="HA32">
        <v>0</v>
      </c>
      <c r="HB32">
        <v>0</v>
      </c>
      <c r="HC32">
        <f t="shared" si="53"/>
        <v>0</v>
      </c>
      <c r="HE32" t="s">
        <v>2</v>
      </c>
      <c r="HF32" t="s">
        <v>2</v>
      </c>
      <c r="IK32">
        <v>0</v>
      </c>
    </row>
    <row r="33" spans="1:245" x14ac:dyDescent="0.2">
      <c r="A33">
        <v>17</v>
      </c>
      <c r="B33">
        <v>1</v>
      </c>
      <c r="E33" t="s">
        <v>56</v>
      </c>
      <c r="F33" t="s">
        <v>57</v>
      </c>
      <c r="G33" t="s">
        <v>58</v>
      </c>
      <c r="H33" t="s">
        <v>45</v>
      </c>
      <c r="I33">
        <f>ROUND(3.23,4)</f>
        <v>3.23</v>
      </c>
      <c r="J33">
        <v>0</v>
      </c>
      <c r="O33">
        <f t="shared" si="14"/>
        <v>25831.05</v>
      </c>
      <c r="P33">
        <f t="shared" si="15"/>
        <v>25831.05</v>
      </c>
      <c r="Q33">
        <f t="shared" si="16"/>
        <v>0</v>
      </c>
      <c r="R33">
        <f t="shared" si="17"/>
        <v>0</v>
      </c>
      <c r="S33">
        <f t="shared" si="18"/>
        <v>0</v>
      </c>
      <c r="T33">
        <f t="shared" si="19"/>
        <v>0</v>
      </c>
      <c r="U33">
        <f t="shared" si="20"/>
        <v>0</v>
      </c>
      <c r="V33">
        <f t="shared" si="21"/>
        <v>0</v>
      </c>
      <c r="W33">
        <f t="shared" si="22"/>
        <v>0</v>
      </c>
      <c r="X33">
        <f t="shared" si="23"/>
        <v>0</v>
      </c>
      <c r="Y33">
        <f t="shared" si="24"/>
        <v>0</v>
      </c>
      <c r="AA33">
        <v>221149739</v>
      </c>
      <c r="AB33">
        <f t="shared" si="25"/>
        <v>7997.23</v>
      </c>
      <c r="AC33">
        <f t="shared" si="26"/>
        <v>7997.23</v>
      </c>
      <c r="AD33">
        <f t="shared" si="27"/>
        <v>0</v>
      </c>
      <c r="AE33">
        <f t="shared" si="28"/>
        <v>0</v>
      </c>
      <c r="AF33">
        <f t="shared" si="29"/>
        <v>0</v>
      </c>
      <c r="AG33">
        <f t="shared" si="30"/>
        <v>0</v>
      </c>
      <c r="AH33">
        <f t="shared" si="31"/>
        <v>0</v>
      </c>
      <c r="AI33">
        <f t="shared" si="32"/>
        <v>0</v>
      </c>
      <c r="AJ33">
        <f t="shared" si="33"/>
        <v>0</v>
      </c>
      <c r="AK33">
        <v>7997.23</v>
      </c>
      <c r="AL33">
        <v>7997.23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2</v>
      </c>
      <c r="BE33" t="s">
        <v>2</v>
      </c>
      <c r="BF33" t="s">
        <v>2</v>
      </c>
      <c r="BG33" t="s">
        <v>2</v>
      </c>
      <c r="BH33">
        <v>3</v>
      </c>
      <c r="BI33">
        <v>1</v>
      </c>
      <c r="BJ33" t="s">
        <v>59</v>
      </c>
      <c r="BM33">
        <v>500001</v>
      </c>
      <c r="BN33">
        <v>0</v>
      </c>
      <c r="BO33" t="s">
        <v>2</v>
      </c>
      <c r="BP33">
        <v>0</v>
      </c>
      <c r="BQ33">
        <v>8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2</v>
      </c>
      <c r="BZ33">
        <v>0</v>
      </c>
      <c r="CA33">
        <v>0</v>
      </c>
      <c r="CE33">
        <v>0</v>
      </c>
      <c r="CF33">
        <v>0</v>
      </c>
      <c r="CG33">
        <v>0</v>
      </c>
      <c r="CM33">
        <v>0</v>
      </c>
      <c r="CN33" t="s">
        <v>2</v>
      </c>
      <c r="CO33">
        <v>0</v>
      </c>
      <c r="CP33">
        <f t="shared" si="34"/>
        <v>25831.05</v>
      </c>
      <c r="CQ33">
        <f t="shared" si="35"/>
        <v>7997.23</v>
      </c>
      <c r="CR33">
        <f t="shared" si="36"/>
        <v>0</v>
      </c>
      <c r="CS33">
        <f t="shared" si="37"/>
        <v>0</v>
      </c>
      <c r="CT33">
        <f t="shared" si="38"/>
        <v>0</v>
      </c>
      <c r="CU33">
        <f t="shared" si="39"/>
        <v>0</v>
      </c>
      <c r="CV33">
        <f t="shared" si="40"/>
        <v>0</v>
      </c>
      <c r="CW33">
        <f t="shared" si="41"/>
        <v>0</v>
      </c>
      <c r="CX33">
        <f t="shared" si="42"/>
        <v>0</v>
      </c>
      <c r="CY33">
        <f t="shared" si="43"/>
        <v>0</v>
      </c>
      <c r="CZ33">
        <f t="shared" si="44"/>
        <v>0</v>
      </c>
      <c r="DC33" t="s">
        <v>2</v>
      </c>
      <c r="DD33" t="s">
        <v>2</v>
      </c>
      <c r="DE33" t="s">
        <v>2</v>
      </c>
      <c r="DF33" t="s">
        <v>2</v>
      </c>
      <c r="DG33" t="s">
        <v>2</v>
      </c>
      <c r="DH33" t="s">
        <v>2</v>
      </c>
      <c r="DI33" t="s">
        <v>2</v>
      </c>
      <c r="DJ33" t="s">
        <v>2</v>
      </c>
      <c r="DK33" t="s">
        <v>2</v>
      </c>
      <c r="DL33" t="s">
        <v>2</v>
      </c>
      <c r="DM33" t="s">
        <v>2</v>
      </c>
      <c r="DN33">
        <v>0</v>
      </c>
      <c r="DO33">
        <v>0</v>
      </c>
      <c r="DP33">
        <v>1</v>
      </c>
      <c r="DQ33">
        <v>1</v>
      </c>
      <c r="DU33">
        <v>1009</v>
      </c>
      <c r="DV33" t="s">
        <v>45</v>
      </c>
      <c r="DW33" t="s">
        <v>45</v>
      </c>
      <c r="DX33">
        <v>1000</v>
      </c>
      <c r="DZ33" t="s">
        <v>2</v>
      </c>
      <c r="EA33" t="s">
        <v>2</v>
      </c>
      <c r="EB33" t="s">
        <v>2</v>
      </c>
      <c r="EC33" t="s">
        <v>2</v>
      </c>
      <c r="EE33">
        <v>219677147</v>
      </c>
      <c r="EF33">
        <v>8</v>
      </c>
      <c r="EG33" t="s">
        <v>29</v>
      </c>
      <c r="EH33">
        <v>0</v>
      </c>
      <c r="EI33" t="s">
        <v>2</v>
      </c>
      <c r="EJ33">
        <v>1</v>
      </c>
      <c r="EK33">
        <v>500001</v>
      </c>
      <c r="EL33" t="s">
        <v>30</v>
      </c>
      <c r="EM33" t="s">
        <v>31</v>
      </c>
      <c r="EN33" t="s">
        <v>2</v>
      </c>
      <c r="EO33" t="s">
        <v>2</v>
      </c>
      <c r="EQ33">
        <v>0</v>
      </c>
      <c r="ER33">
        <v>7997.23</v>
      </c>
      <c r="ES33">
        <v>7997.23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FQ33">
        <v>0</v>
      </c>
      <c r="FR33">
        <f t="shared" si="45"/>
        <v>0</v>
      </c>
      <c r="FS33">
        <v>0</v>
      </c>
      <c r="FX33">
        <v>0</v>
      </c>
      <c r="FY33">
        <v>0</v>
      </c>
      <c r="GA33" t="s">
        <v>2</v>
      </c>
      <c r="GD33">
        <v>1</v>
      </c>
      <c r="GF33">
        <v>-180649382</v>
      </c>
      <c r="GG33">
        <v>2</v>
      </c>
      <c r="GH33">
        <v>1</v>
      </c>
      <c r="GI33">
        <v>-2</v>
      </c>
      <c r="GJ33">
        <v>0</v>
      </c>
      <c r="GK33">
        <v>0</v>
      </c>
      <c r="GL33">
        <f t="shared" si="46"/>
        <v>0</v>
      </c>
      <c r="GM33">
        <f t="shared" si="47"/>
        <v>25831.05</v>
      </c>
      <c r="GN33">
        <f t="shared" si="48"/>
        <v>25831.05</v>
      </c>
      <c r="GO33">
        <f t="shared" si="49"/>
        <v>0</v>
      </c>
      <c r="GP33">
        <f t="shared" si="50"/>
        <v>0</v>
      </c>
      <c r="GR33">
        <v>0</v>
      </c>
      <c r="GS33">
        <v>3</v>
      </c>
      <c r="GT33">
        <v>0</v>
      </c>
      <c r="GU33" t="s">
        <v>2</v>
      </c>
      <c r="GV33">
        <f t="shared" si="51"/>
        <v>0</v>
      </c>
      <c r="GW33">
        <v>1</v>
      </c>
      <c r="GX33">
        <f t="shared" si="52"/>
        <v>0</v>
      </c>
      <c r="HA33">
        <v>0</v>
      </c>
      <c r="HB33">
        <v>0</v>
      </c>
      <c r="HC33">
        <f t="shared" si="53"/>
        <v>0</v>
      </c>
      <c r="HE33" t="s">
        <v>2</v>
      </c>
      <c r="HF33" t="s">
        <v>2</v>
      </c>
      <c r="IK33">
        <v>0</v>
      </c>
    </row>
    <row r="34" spans="1:245" x14ac:dyDescent="0.2">
      <c r="A34">
        <v>17</v>
      </c>
      <c r="B34">
        <v>1</v>
      </c>
      <c r="E34" t="s">
        <v>60</v>
      </c>
      <c r="F34" t="s">
        <v>61</v>
      </c>
      <c r="G34" t="s">
        <v>62</v>
      </c>
      <c r="H34" t="s">
        <v>45</v>
      </c>
      <c r="I34">
        <f>ROUND(51.66,4)</f>
        <v>51.66</v>
      </c>
      <c r="J34">
        <v>0</v>
      </c>
      <c r="O34">
        <f t="shared" si="14"/>
        <v>411017.81</v>
      </c>
      <c r="P34">
        <f t="shared" si="15"/>
        <v>411017.81</v>
      </c>
      <c r="Q34">
        <f t="shared" si="16"/>
        <v>0</v>
      </c>
      <c r="R34">
        <f t="shared" si="17"/>
        <v>0</v>
      </c>
      <c r="S34">
        <f t="shared" si="18"/>
        <v>0</v>
      </c>
      <c r="T34">
        <f t="shared" si="19"/>
        <v>0</v>
      </c>
      <c r="U34">
        <f t="shared" si="20"/>
        <v>0</v>
      </c>
      <c r="V34">
        <f t="shared" si="21"/>
        <v>0</v>
      </c>
      <c r="W34">
        <f t="shared" si="22"/>
        <v>0</v>
      </c>
      <c r="X34">
        <f t="shared" si="23"/>
        <v>0</v>
      </c>
      <c r="Y34">
        <f t="shared" si="24"/>
        <v>0</v>
      </c>
      <c r="AA34">
        <v>221149739</v>
      </c>
      <c r="AB34">
        <f t="shared" si="25"/>
        <v>7956.21</v>
      </c>
      <c r="AC34">
        <f t="shared" si="26"/>
        <v>7956.21</v>
      </c>
      <c r="AD34">
        <f t="shared" si="27"/>
        <v>0</v>
      </c>
      <c r="AE34">
        <f t="shared" si="28"/>
        <v>0</v>
      </c>
      <c r="AF34">
        <f t="shared" si="29"/>
        <v>0</v>
      </c>
      <c r="AG34">
        <f t="shared" si="30"/>
        <v>0</v>
      </c>
      <c r="AH34">
        <f t="shared" si="31"/>
        <v>0</v>
      </c>
      <c r="AI34">
        <f t="shared" si="32"/>
        <v>0</v>
      </c>
      <c r="AJ34">
        <f t="shared" si="33"/>
        <v>0</v>
      </c>
      <c r="AK34">
        <v>7956.21</v>
      </c>
      <c r="AL34">
        <v>7956.21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2</v>
      </c>
      <c r="BE34" t="s">
        <v>2</v>
      </c>
      <c r="BF34" t="s">
        <v>2</v>
      </c>
      <c r="BG34" t="s">
        <v>2</v>
      </c>
      <c r="BH34">
        <v>3</v>
      </c>
      <c r="BI34">
        <v>1</v>
      </c>
      <c r="BJ34" t="s">
        <v>63</v>
      </c>
      <c r="BM34">
        <v>500001</v>
      </c>
      <c r="BN34">
        <v>0</v>
      </c>
      <c r="BO34" t="s">
        <v>2</v>
      </c>
      <c r="BP34">
        <v>0</v>
      </c>
      <c r="BQ34">
        <v>8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2</v>
      </c>
      <c r="BZ34">
        <v>0</v>
      </c>
      <c r="CA34">
        <v>0</v>
      </c>
      <c r="CE34">
        <v>0</v>
      </c>
      <c r="CF34">
        <v>0</v>
      </c>
      <c r="CG34">
        <v>0</v>
      </c>
      <c r="CM34">
        <v>0</v>
      </c>
      <c r="CN34" t="s">
        <v>2</v>
      </c>
      <c r="CO34">
        <v>0</v>
      </c>
      <c r="CP34">
        <f t="shared" si="34"/>
        <v>411017.81</v>
      </c>
      <c r="CQ34">
        <f t="shared" si="35"/>
        <v>7956.21</v>
      </c>
      <c r="CR34">
        <f t="shared" si="36"/>
        <v>0</v>
      </c>
      <c r="CS34">
        <f t="shared" si="37"/>
        <v>0</v>
      </c>
      <c r="CT34">
        <f t="shared" si="38"/>
        <v>0</v>
      </c>
      <c r="CU34">
        <f t="shared" si="39"/>
        <v>0</v>
      </c>
      <c r="CV34">
        <f t="shared" si="40"/>
        <v>0</v>
      </c>
      <c r="CW34">
        <f t="shared" si="41"/>
        <v>0</v>
      </c>
      <c r="CX34">
        <f t="shared" si="42"/>
        <v>0</v>
      </c>
      <c r="CY34">
        <f t="shared" si="43"/>
        <v>0</v>
      </c>
      <c r="CZ34">
        <f t="shared" si="44"/>
        <v>0</v>
      </c>
      <c r="DC34" t="s">
        <v>2</v>
      </c>
      <c r="DD34" t="s">
        <v>2</v>
      </c>
      <c r="DE34" t="s">
        <v>2</v>
      </c>
      <c r="DF34" t="s">
        <v>2</v>
      </c>
      <c r="DG34" t="s">
        <v>2</v>
      </c>
      <c r="DH34" t="s">
        <v>2</v>
      </c>
      <c r="DI34" t="s">
        <v>2</v>
      </c>
      <c r="DJ34" t="s">
        <v>2</v>
      </c>
      <c r="DK34" t="s">
        <v>2</v>
      </c>
      <c r="DL34" t="s">
        <v>2</v>
      </c>
      <c r="DM34" t="s">
        <v>2</v>
      </c>
      <c r="DN34">
        <v>0</v>
      </c>
      <c r="DO34">
        <v>0</v>
      </c>
      <c r="DP34">
        <v>1</v>
      </c>
      <c r="DQ34">
        <v>1</v>
      </c>
      <c r="DU34">
        <v>1009</v>
      </c>
      <c r="DV34" t="s">
        <v>45</v>
      </c>
      <c r="DW34" t="s">
        <v>45</v>
      </c>
      <c r="DX34">
        <v>1000</v>
      </c>
      <c r="DZ34" t="s">
        <v>2</v>
      </c>
      <c r="EA34" t="s">
        <v>2</v>
      </c>
      <c r="EB34" t="s">
        <v>2</v>
      </c>
      <c r="EC34" t="s">
        <v>2</v>
      </c>
      <c r="EE34">
        <v>219677147</v>
      </c>
      <c r="EF34">
        <v>8</v>
      </c>
      <c r="EG34" t="s">
        <v>29</v>
      </c>
      <c r="EH34">
        <v>0</v>
      </c>
      <c r="EI34" t="s">
        <v>2</v>
      </c>
      <c r="EJ34">
        <v>1</v>
      </c>
      <c r="EK34">
        <v>500001</v>
      </c>
      <c r="EL34" t="s">
        <v>30</v>
      </c>
      <c r="EM34" t="s">
        <v>31</v>
      </c>
      <c r="EN34" t="s">
        <v>2</v>
      </c>
      <c r="EO34" t="s">
        <v>2</v>
      </c>
      <c r="EQ34">
        <v>0</v>
      </c>
      <c r="ER34">
        <v>7956.21</v>
      </c>
      <c r="ES34">
        <v>7956.21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FQ34">
        <v>0</v>
      </c>
      <c r="FR34">
        <f t="shared" si="45"/>
        <v>0</v>
      </c>
      <c r="FS34">
        <v>0</v>
      </c>
      <c r="FX34">
        <v>0</v>
      </c>
      <c r="FY34">
        <v>0</v>
      </c>
      <c r="GA34" t="s">
        <v>2</v>
      </c>
      <c r="GD34">
        <v>1</v>
      </c>
      <c r="GF34">
        <v>-851808902</v>
      </c>
      <c r="GG34">
        <v>2</v>
      </c>
      <c r="GH34">
        <v>1</v>
      </c>
      <c r="GI34">
        <v>-2</v>
      </c>
      <c r="GJ34">
        <v>0</v>
      </c>
      <c r="GK34">
        <v>0</v>
      </c>
      <c r="GL34">
        <f t="shared" si="46"/>
        <v>0</v>
      </c>
      <c r="GM34">
        <f t="shared" si="47"/>
        <v>411017.81</v>
      </c>
      <c r="GN34">
        <f t="shared" si="48"/>
        <v>411017.81</v>
      </c>
      <c r="GO34">
        <f t="shared" si="49"/>
        <v>0</v>
      </c>
      <c r="GP34">
        <f t="shared" si="50"/>
        <v>0</v>
      </c>
      <c r="GR34">
        <v>0</v>
      </c>
      <c r="GS34">
        <v>3</v>
      </c>
      <c r="GT34">
        <v>0</v>
      </c>
      <c r="GU34" t="s">
        <v>2</v>
      </c>
      <c r="GV34">
        <f t="shared" si="51"/>
        <v>0</v>
      </c>
      <c r="GW34">
        <v>1</v>
      </c>
      <c r="GX34">
        <f t="shared" si="52"/>
        <v>0</v>
      </c>
      <c r="HA34">
        <v>0</v>
      </c>
      <c r="HB34">
        <v>0</v>
      </c>
      <c r="HC34">
        <f t="shared" si="53"/>
        <v>0</v>
      </c>
      <c r="HE34" t="s">
        <v>2</v>
      </c>
      <c r="HF34" t="s">
        <v>2</v>
      </c>
      <c r="IK34">
        <v>0</v>
      </c>
    </row>
    <row r="35" spans="1:245" x14ac:dyDescent="0.2">
      <c r="A35">
        <v>17</v>
      </c>
      <c r="B35">
        <v>1</v>
      </c>
      <c r="E35" t="s">
        <v>64</v>
      </c>
      <c r="F35" t="s">
        <v>65</v>
      </c>
      <c r="G35" t="s">
        <v>66</v>
      </c>
      <c r="H35" t="s">
        <v>45</v>
      </c>
      <c r="I35">
        <f>ROUND(42.35,4)</f>
        <v>42.35</v>
      </c>
      <c r="J35">
        <v>0</v>
      </c>
      <c r="O35">
        <f t="shared" si="14"/>
        <v>335284.95</v>
      </c>
      <c r="P35">
        <f t="shared" si="15"/>
        <v>335284.95</v>
      </c>
      <c r="Q35">
        <f t="shared" si="16"/>
        <v>0</v>
      </c>
      <c r="R35">
        <f t="shared" si="17"/>
        <v>0</v>
      </c>
      <c r="S35">
        <f t="shared" si="18"/>
        <v>0</v>
      </c>
      <c r="T35">
        <f t="shared" si="19"/>
        <v>0</v>
      </c>
      <c r="U35">
        <f t="shared" si="20"/>
        <v>0</v>
      </c>
      <c r="V35">
        <f t="shared" si="21"/>
        <v>0</v>
      </c>
      <c r="W35">
        <f t="shared" si="22"/>
        <v>0</v>
      </c>
      <c r="X35">
        <f t="shared" si="23"/>
        <v>0</v>
      </c>
      <c r="Y35">
        <f t="shared" si="24"/>
        <v>0</v>
      </c>
      <c r="AA35">
        <v>221149739</v>
      </c>
      <c r="AB35">
        <f t="shared" si="25"/>
        <v>7917</v>
      </c>
      <c r="AC35">
        <f t="shared" si="26"/>
        <v>7917</v>
      </c>
      <c r="AD35">
        <f t="shared" si="27"/>
        <v>0</v>
      </c>
      <c r="AE35">
        <f t="shared" si="28"/>
        <v>0</v>
      </c>
      <c r="AF35">
        <f t="shared" si="29"/>
        <v>0</v>
      </c>
      <c r="AG35">
        <f t="shared" si="30"/>
        <v>0</v>
      </c>
      <c r="AH35">
        <f t="shared" si="31"/>
        <v>0</v>
      </c>
      <c r="AI35">
        <f t="shared" si="32"/>
        <v>0</v>
      </c>
      <c r="AJ35">
        <f t="shared" si="33"/>
        <v>0</v>
      </c>
      <c r="AK35">
        <v>7917</v>
      </c>
      <c r="AL35">
        <v>7917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2</v>
      </c>
      <c r="BE35" t="s">
        <v>2</v>
      </c>
      <c r="BF35" t="s">
        <v>2</v>
      </c>
      <c r="BG35" t="s">
        <v>2</v>
      </c>
      <c r="BH35">
        <v>3</v>
      </c>
      <c r="BI35">
        <v>1</v>
      </c>
      <c r="BJ35" t="s">
        <v>67</v>
      </c>
      <c r="BM35">
        <v>500001</v>
      </c>
      <c r="BN35">
        <v>0</v>
      </c>
      <c r="BO35" t="s">
        <v>2</v>
      </c>
      <c r="BP35">
        <v>0</v>
      </c>
      <c r="BQ35">
        <v>8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2</v>
      </c>
      <c r="BZ35">
        <v>0</v>
      </c>
      <c r="CA35">
        <v>0</v>
      </c>
      <c r="CE35">
        <v>0</v>
      </c>
      <c r="CF35">
        <v>0</v>
      </c>
      <c r="CG35">
        <v>0</v>
      </c>
      <c r="CM35">
        <v>0</v>
      </c>
      <c r="CN35" t="s">
        <v>2</v>
      </c>
      <c r="CO35">
        <v>0</v>
      </c>
      <c r="CP35">
        <f t="shared" si="34"/>
        <v>335284.95</v>
      </c>
      <c r="CQ35">
        <f t="shared" si="35"/>
        <v>7917</v>
      </c>
      <c r="CR35">
        <f t="shared" si="36"/>
        <v>0</v>
      </c>
      <c r="CS35">
        <f t="shared" si="37"/>
        <v>0</v>
      </c>
      <c r="CT35">
        <f t="shared" si="38"/>
        <v>0</v>
      </c>
      <c r="CU35">
        <f t="shared" si="39"/>
        <v>0</v>
      </c>
      <c r="CV35">
        <f t="shared" si="40"/>
        <v>0</v>
      </c>
      <c r="CW35">
        <f t="shared" si="41"/>
        <v>0</v>
      </c>
      <c r="CX35">
        <f t="shared" si="42"/>
        <v>0</v>
      </c>
      <c r="CY35">
        <f t="shared" si="43"/>
        <v>0</v>
      </c>
      <c r="CZ35">
        <f t="shared" si="44"/>
        <v>0</v>
      </c>
      <c r="DC35" t="s">
        <v>2</v>
      </c>
      <c r="DD35" t="s">
        <v>2</v>
      </c>
      <c r="DE35" t="s">
        <v>2</v>
      </c>
      <c r="DF35" t="s">
        <v>2</v>
      </c>
      <c r="DG35" t="s">
        <v>2</v>
      </c>
      <c r="DH35" t="s">
        <v>2</v>
      </c>
      <c r="DI35" t="s">
        <v>2</v>
      </c>
      <c r="DJ35" t="s">
        <v>2</v>
      </c>
      <c r="DK35" t="s">
        <v>2</v>
      </c>
      <c r="DL35" t="s">
        <v>2</v>
      </c>
      <c r="DM35" t="s">
        <v>2</v>
      </c>
      <c r="DN35">
        <v>0</v>
      </c>
      <c r="DO35">
        <v>0</v>
      </c>
      <c r="DP35">
        <v>1</v>
      </c>
      <c r="DQ35">
        <v>1</v>
      </c>
      <c r="DU35">
        <v>1009</v>
      </c>
      <c r="DV35" t="s">
        <v>45</v>
      </c>
      <c r="DW35" t="s">
        <v>45</v>
      </c>
      <c r="DX35">
        <v>1000</v>
      </c>
      <c r="DZ35" t="s">
        <v>2</v>
      </c>
      <c r="EA35" t="s">
        <v>2</v>
      </c>
      <c r="EB35" t="s">
        <v>2</v>
      </c>
      <c r="EC35" t="s">
        <v>2</v>
      </c>
      <c r="EE35">
        <v>219677147</v>
      </c>
      <c r="EF35">
        <v>8</v>
      </c>
      <c r="EG35" t="s">
        <v>29</v>
      </c>
      <c r="EH35">
        <v>0</v>
      </c>
      <c r="EI35" t="s">
        <v>2</v>
      </c>
      <c r="EJ35">
        <v>1</v>
      </c>
      <c r="EK35">
        <v>500001</v>
      </c>
      <c r="EL35" t="s">
        <v>30</v>
      </c>
      <c r="EM35" t="s">
        <v>31</v>
      </c>
      <c r="EN35" t="s">
        <v>2</v>
      </c>
      <c r="EO35" t="s">
        <v>2</v>
      </c>
      <c r="EQ35">
        <v>0</v>
      </c>
      <c r="ER35">
        <v>7917</v>
      </c>
      <c r="ES35">
        <v>7917</v>
      </c>
      <c r="ET35">
        <v>0</v>
      </c>
      <c r="EU35">
        <v>0</v>
      </c>
      <c r="EV35">
        <v>0</v>
      </c>
      <c r="EW35">
        <v>0</v>
      </c>
      <c r="EX35">
        <v>0</v>
      </c>
      <c r="EY35">
        <v>0</v>
      </c>
      <c r="FQ35">
        <v>0</v>
      </c>
      <c r="FR35">
        <f t="shared" si="45"/>
        <v>0</v>
      </c>
      <c r="FS35">
        <v>0</v>
      </c>
      <c r="FX35">
        <v>0</v>
      </c>
      <c r="FY35">
        <v>0</v>
      </c>
      <c r="GA35" t="s">
        <v>2</v>
      </c>
      <c r="GD35">
        <v>1</v>
      </c>
      <c r="GF35">
        <v>1312683205</v>
      </c>
      <c r="GG35">
        <v>2</v>
      </c>
      <c r="GH35">
        <v>1</v>
      </c>
      <c r="GI35">
        <v>-2</v>
      </c>
      <c r="GJ35">
        <v>0</v>
      </c>
      <c r="GK35">
        <v>0</v>
      </c>
      <c r="GL35">
        <f t="shared" si="46"/>
        <v>0</v>
      </c>
      <c r="GM35">
        <f t="shared" si="47"/>
        <v>335284.95</v>
      </c>
      <c r="GN35">
        <f t="shared" si="48"/>
        <v>335284.95</v>
      </c>
      <c r="GO35">
        <f t="shared" si="49"/>
        <v>0</v>
      </c>
      <c r="GP35">
        <f t="shared" si="50"/>
        <v>0</v>
      </c>
      <c r="GR35">
        <v>0</v>
      </c>
      <c r="GS35">
        <v>3</v>
      </c>
      <c r="GT35">
        <v>0</v>
      </c>
      <c r="GU35" t="s">
        <v>2</v>
      </c>
      <c r="GV35">
        <f t="shared" si="51"/>
        <v>0</v>
      </c>
      <c r="GW35">
        <v>1</v>
      </c>
      <c r="GX35">
        <f t="shared" si="52"/>
        <v>0</v>
      </c>
      <c r="HA35">
        <v>0</v>
      </c>
      <c r="HB35">
        <v>0</v>
      </c>
      <c r="HC35">
        <f t="shared" si="53"/>
        <v>0</v>
      </c>
      <c r="HE35" t="s">
        <v>2</v>
      </c>
      <c r="HF35" t="s">
        <v>2</v>
      </c>
      <c r="IK35">
        <v>0</v>
      </c>
    </row>
    <row r="36" spans="1:245" x14ac:dyDescent="0.2">
      <c r="A36">
        <v>17</v>
      </c>
      <c r="B36">
        <v>1</v>
      </c>
      <c r="E36" t="s">
        <v>68</v>
      </c>
      <c r="F36" t="s">
        <v>69</v>
      </c>
      <c r="G36" t="s">
        <v>70</v>
      </c>
      <c r="H36" t="s">
        <v>45</v>
      </c>
      <c r="I36">
        <f>ROUND(58.49,4)</f>
        <v>58.49</v>
      </c>
      <c r="J36">
        <v>0</v>
      </c>
      <c r="O36">
        <f t="shared" si="14"/>
        <v>455761.1</v>
      </c>
      <c r="P36">
        <f t="shared" si="15"/>
        <v>455761.1</v>
      </c>
      <c r="Q36">
        <f t="shared" si="16"/>
        <v>0</v>
      </c>
      <c r="R36">
        <f t="shared" si="17"/>
        <v>0</v>
      </c>
      <c r="S36">
        <f t="shared" si="18"/>
        <v>0</v>
      </c>
      <c r="T36">
        <f t="shared" si="19"/>
        <v>0</v>
      </c>
      <c r="U36">
        <f t="shared" si="20"/>
        <v>0</v>
      </c>
      <c r="V36">
        <f t="shared" si="21"/>
        <v>0</v>
      </c>
      <c r="W36">
        <f t="shared" si="22"/>
        <v>0</v>
      </c>
      <c r="X36">
        <f t="shared" si="23"/>
        <v>0</v>
      </c>
      <c r="Y36">
        <f t="shared" si="24"/>
        <v>0</v>
      </c>
      <c r="AA36">
        <v>221149739</v>
      </c>
      <c r="AB36">
        <f t="shared" si="25"/>
        <v>7792.12</v>
      </c>
      <c r="AC36">
        <f t="shared" si="26"/>
        <v>7792.12</v>
      </c>
      <c r="AD36">
        <f t="shared" si="27"/>
        <v>0</v>
      </c>
      <c r="AE36">
        <f t="shared" si="28"/>
        <v>0</v>
      </c>
      <c r="AF36">
        <f t="shared" si="29"/>
        <v>0</v>
      </c>
      <c r="AG36">
        <f t="shared" si="30"/>
        <v>0</v>
      </c>
      <c r="AH36">
        <f t="shared" si="31"/>
        <v>0</v>
      </c>
      <c r="AI36">
        <f t="shared" si="32"/>
        <v>0</v>
      </c>
      <c r="AJ36">
        <f t="shared" si="33"/>
        <v>0</v>
      </c>
      <c r="AK36">
        <v>7792.12</v>
      </c>
      <c r="AL36">
        <v>7792.12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2</v>
      </c>
      <c r="BE36" t="s">
        <v>2</v>
      </c>
      <c r="BF36" t="s">
        <v>2</v>
      </c>
      <c r="BG36" t="s">
        <v>2</v>
      </c>
      <c r="BH36">
        <v>3</v>
      </c>
      <c r="BI36">
        <v>1</v>
      </c>
      <c r="BJ36" t="s">
        <v>71</v>
      </c>
      <c r="BM36">
        <v>500001</v>
      </c>
      <c r="BN36">
        <v>0</v>
      </c>
      <c r="BO36" t="s">
        <v>2</v>
      </c>
      <c r="BP36">
        <v>0</v>
      </c>
      <c r="BQ36">
        <v>8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2</v>
      </c>
      <c r="BZ36">
        <v>0</v>
      </c>
      <c r="CA36">
        <v>0</v>
      </c>
      <c r="CE36">
        <v>0</v>
      </c>
      <c r="CF36">
        <v>0</v>
      </c>
      <c r="CG36">
        <v>0</v>
      </c>
      <c r="CM36">
        <v>0</v>
      </c>
      <c r="CN36" t="s">
        <v>2</v>
      </c>
      <c r="CO36">
        <v>0</v>
      </c>
      <c r="CP36">
        <f t="shared" si="34"/>
        <v>455761.1</v>
      </c>
      <c r="CQ36">
        <f t="shared" si="35"/>
        <v>7792.12</v>
      </c>
      <c r="CR36">
        <f t="shared" si="36"/>
        <v>0</v>
      </c>
      <c r="CS36">
        <f t="shared" si="37"/>
        <v>0</v>
      </c>
      <c r="CT36">
        <f t="shared" si="38"/>
        <v>0</v>
      </c>
      <c r="CU36">
        <f t="shared" si="39"/>
        <v>0</v>
      </c>
      <c r="CV36">
        <f t="shared" si="40"/>
        <v>0</v>
      </c>
      <c r="CW36">
        <f t="shared" si="41"/>
        <v>0</v>
      </c>
      <c r="CX36">
        <f t="shared" si="42"/>
        <v>0</v>
      </c>
      <c r="CY36">
        <f t="shared" si="43"/>
        <v>0</v>
      </c>
      <c r="CZ36">
        <f t="shared" si="44"/>
        <v>0</v>
      </c>
      <c r="DC36" t="s">
        <v>2</v>
      </c>
      <c r="DD36" t="s">
        <v>2</v>
      </c>
      <c r="DE36" t="s">
        <v>2</v>
      </c>
      <c r="DF36" t="s">
        <v>2</v>
      </c>
      <c r="DG36" t="s">
        <v>2</v>
      </c>
      <c r="DH36" t="s">
        <v>2</v>
      </c>
      <c r="DI36" t="s">
        <v>2</v>
      </c>
      <c r="DJ36" t="s">
        <v>2</v>
      </c>
      <c r="DK36" t="s">
        <v>2</v>
      </c>
      <c r="DL36" t="s">
        <v>2</v>
      </c>
      <c r="DM36" t="s">
        <v>2</v>
      </c>
      <c r="DN36">
        <v>0</v>
      </c>
      <c r="DO36">
        <v>0</v>
      </c>
      <c r="DP36">
        <v>1</v>
      </c>
      <c r="DQ36">
        <v>1</v>
      </c>
      <c r="DU36">
        <v>1009</v>
      </c>
      <c r="DV36" t="s">
        <v>45</v>
      </c>
      <c r="DW36" t="s">
        <v>45</v>
      </c>
      <c r="DX36">
        <v>1000</v>
      </c>
      <c r="DZ36" t="s">
        <v>2</v>
      </c>
      <c r="EA36" t="s">
        <v>2</v>
      </c>
      <c r="EB36" t="s">
        <v>2</v>
      </c>
      <c r="EC36" t="s">
        <v>2</v>
      </c>
      <c r="EE36">
        <v>219677147</v>
      </c>
      <c r="EF36">
        <v>8</v>
      </c>
      <c r="EG36" t="s">
        <v>29</v>
      </c>
      <c r="EH36">
        <v>0</v>
      </c>
      <c r="EI36" t="s">
        <v>2</v>
      </c>
      <c r="EJ36">
        <v>1</v>
      </c>
      <c r="EK36">
        <v>500001</v>
      </c>
      <c r="EL36" t="s">
        <v>30</v>
      </c>
      <c r="EM36" t="s">
        <v>31</v>
      </c>
      <c r="EN36" t="s">
        <v>2</v>
      </c>
      <c r="EO36" t="s">
        <v>2</v>
      </c>
      <c r="EQ36">
        <v>0</v>
      </c>
      <c r="ER36">
        <v>7792.12</v>
      </c>
      <c r="ES36">
        <v>7792.12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FQ36">
        <v>0</v>
      </c>
      <c r="FR36">
        <f t="shared" si="45"/>
        <v>0</v>
      </c>
      <c r="FS36">
        <v>0</v>
      </c>
      <c r="FX36">
        <v>0</v>
      </c>
      <c r="FY36">
        <v>0</v>
      </c>
      <c r="GA36" t="s">
        <v>2</v>
      </c>
      <c r="GD36">
        <v>1</v>
      </c>
      <c r="GF36">
        <v>1491819032</v>
      </c>
      <c r="GG36">
        <v>2</v>
      </c>
      <c r="GH36">
        <v>1</v>
      </c>
      <c r="GI36">
        <v>-2</v>
      </c>
      <c r="GJ36">
        <v>0</v>
      </c>
      <c r="GK36">
        <v>0</v>
      </c>
      <c r="GL36">
        <f t="shared" si="46"/>
        <v>0</v>
      </c>
      <c r="GM36">
        <f t="shared" si="47"/>
        <v>455761.1</v>
      </c>
      <c r="GN36">
        <f t="shared" si="48"/>
        <v>455761.1</v>
      </c>
      <c r="GO36">
        <f t="shared" si="49"/>
        <v>0</v>
      </c>
      <c r="GP36">
        <f t="shared" si="50"/>
        <v>0</v>
      </c>
      <c r="GR36">
        <v>0</v>
      </c>
      <c r="GS36">
        <v>3</v>
      </c>
      <c r="GT36">
        <v>0</v>
      </c>
      <c r="GU36" t="s">
        <v>2</v>
      </c>
      <c r="GV36">
        <f t="shared" si="51"/>
        <v>0</v>
      </c>
      <c r="GW36">
        <v>1</v>
      </c>
      <c r="GX36">
        <f t="shared" si="52"/>
        <v>0</v>
      </c>
      <c r="HA36">
        <v>0</v>
      </c>
      <c r="HB36">
        <v>0</v>
      </c>
      <c r="HC36">
        <f t="shared" si="53"/>
        <v>0</v>
      </c>
      <c r="HE36" t="s">
        <v>2</v>
      </c>
      <c r="HF36" t="s">
        <v>2</v>
      </c>
      <c r="IK36">
        <v>0</v>
      </c>
    </row>
    <row r="37" spans="1:245" x14ac:dyDescent="0.2">
      <c r="A37">
        <v>17</v>
      </c>
      <c r="B37">
        <v>1</v>
      </c>
      <c r="E37" t="s">
        <v>72</v>
      </c>
      <c r="F37" t="s">
        <v>73</v>
      </c>
      <c r="G37" t="s">
        <v>74</v>
      </c>
      <c r="H37" t="s">
        <v>45</v>
      </c>
      <c r="I37">
        <f>ROUND(5.15,4)</f>
        <v>5.15</v>
      </c>
      <c r="J37">
        <v>0</v>
      </c>
      <c r="O37">
        <f t="shared" si="14"/>
        <v>39469.599999999999</v>
      </c>
      <c r="P37">
        <f t="shared" si="15"/>
        <v>39469.599999999999</v>
      </c>
      <c r="Q37">
        <f t="shared" si="16"/>
        <v>0</v>
      </c>
      <c r="R37">
        <f t="shared" si="17"/>
        <v>0</v>
      </c>
      <c r="S37">
        <f t="shared" si="18"/>
        <v>0</v>
      </c>
      <c r="T37">
        <f t="shared" si="19"/>
        <v>0</v>
      </c>
      <c r="U37">
        <f t="shared" si="20"/>
        <v>0</v>
      </c>
      <c r="V37">
        <f t="shared" si="21"/>
        <v>0</v>
      </c>
      <c r="W37">
        <f t="shared" si="22"/>
        <v>0</v>
      </c>
      <c r="X37">
        <f t="shared" si="23"/>
        <v>0</v>
      </c>
      <c r="Y37">
        <f t="shared" si="24"/>
        <v>0</v>
      </c>
      <c r="AA37">
        <v>221149739</v>
      </c>
      <c r="AB37">
        <f t="shared" si="25"/>
        <v>7664</v>
      </c>
      <c r="AC37">
        <f t="shared" si="26"/>
        <v>7664</v>
      </c>
      <c r="AD37">
        <f t="shared" si="27"/>
        <v>0</v>
      </c>
      <c r="AE37">
        <f t="shared" si="28"/>
        <v>0</v>
      </c>
      <c r="AF37">
        <f t="shared" si="29"/>
        <v>0</v>
      </c>
      <c r="AG37">
        <f t="shared" si="30"/>
        <v>0</v>
      </c>
      <c r="AH37">
        <f t="shared" si="31"/>
        <v>0</v>
      </c>
      <c r="AI37">
        <f t="shared" si="32"/>
        <v>0</v>
      </c>
      <c r="AJ37">
        <f t="shared" si="33"/>
        <v>0</v>
      </c>
      <c r="AK37">
        <v>7664</v>
      </c>
      <c r="AL37">
        <v>7664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2</v>
      </c>
      <c r="BE37" t="s">
        <v>2</v>
      </c>
      <c r="BF37" t="s">
        <v>2</v>
      </c>
      <c r="BG37" t="s">
        <v>2</v>
      </c>
      <c r="BH37">
        <v>3</v>
      </c>
      <c r="BI37">
        <v>1</v>
      </c>
      <c r="BJ37" t="s">
        <v>75</v>
      </c>
      <c r="BM37">
        <v>500001</v>
      </c>
      <c r="BN37">
        <v>0</v>
      </c>
      <c r="BO37" t="s">
        <v>2</v>
      </c>
      <c r="BP37">
        <v>0</v>
      </c>
      <c r="BQ37">
        <v>8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2</v>
      </c>
      <c r="BZ37">
        <v>0</v>
      </c>
      <c r="CA37">
        <v>0</v>
      </c>
      <c r="CE37">
        <v>0</v>
      </c>
      <c r="CF37">
        <v>0</v>
      </c>
      <c r="CG37">
        <v>0</v>
      </c>
      <c r="CM37">
        <v>0</v>
      </c>
      <c r="CN37" t="s">
        <v>2</v>
      </c>
      <c r="CO37">
        <v>0</v>
      </c>
      <c r="CP37">
        <f t="shared" si="34"/>
        <v>39469.599999999999</v>
      </c>
      <c r="CQ37">
        <f t="shared" si="35"/>
        <v>7664</v>
      </c>
      <c r="CR37">
        <f t="shared" si="36"/>
        <v>0</v>
      </c>
      <c r="CS37">
        <f t="shared" si="37"/>
        <v>0</v>
      </c>
      <c r="CT37">
        <f t="shared" si="38"/>
        <v>0</v>
      </c>
      <c r="CU37">
        <f t="shared" si="39"/>
        <v>0</v>
      </c>
      <c r="CV37">
        <f t="shared" si="40"/>
        <v>0</v>
      </c>
      <c r="CW37">
        <f t="shared" si="41"/>
        <v>0</v>
      </c>
      <c r="CX37">
        <f t="shared" si="42"/>
        <v>0</v>
      </c>
      <c r="CY37">
        <f t="shared" si="43"/>
        <v>0</v>
      </c>
      <c r="CZ37">
        <f t="shared" si="44"/>
        <v>0</v>
      </c>
      <c r="DC37" t="s">
        <v>2</v>
      </c>
      <c r="DD37" t="s">
        <v>2</v>
      </c>
      <c r="DE37" t="s">
        <v>2</v>
      </c>
      <c r="DF37" t="s">
        <v>2</v>
      </c>
      <c r="DG37" t="s">
        <v>2</v>
      </c>
      <c r="DH37" t="s">
        <v>2</v>
      </c>
      <c r="DI37" t="s">
        <v>2</v>
      </c>
      <c r="DJ37" t="s">
        <v>2</v>
      </c>
      <c r="DK37" t="s">
        <v>2</v>
      </c>
      <c r="DL37" t="s">
        <v>2</v>
      </c>
      <c r="DM37" t="s">
        <v>2</v>
      </c>
      <c r="DN37">
        <v>0</v>
      </c>
      <c r="DO37">
        <v>0</v>
      </c>
      <c r="DP37">
        <v>1</v>
      </c>
      <c r="DQ37">
        <v>1</v>
      </c>
      <c r="DU37">
        <v>1009</v>
      </c>
      <c r="DV37" t="s">
        <v>45</v>
      </c>
      <c r="DW37" t="s">
        <v>45</v>
      </c>
      <c r="DX37">
        <v>1000</v>
      </c>
      <c r="DZ37" t="s">
        <v>2</v>
      </c>
      <c r="EA37" t="s">
        <v>2</v>
      </c>
      <c r="EB37" t="s">
        <v>2</v>
      </c>
      <c r="EC37" t="s">
        <v>2</v>
      </c>
      <c r="EE37">
        <v>219677147</v>
      </c>
      <c r="EF37">
        <v>8</v>
      </c>
      <c r="EG37" t="s">
        <v>29</v>
      </c>
      <c r="EH37">
        <v>0</v>
      </c>
      <c r="EI37" t="s">
        <v>2</v>
      </c>
      <c r="EJ37">
        <v>1</v>
      </c>
      <c r="EK37">
        <v>500001</v>
      </c>
      <c r="EL37" t="s">
        <v>30</v>
      </c>
      <c r="EM37" t="s">
        <v>31</v>
      </c>
      <c r="EN37" t="s">
        <v>2</v>
      </c>
      <c r="EO37" t="s">
        <v>2</v>
      </c>
      <c r="EQ37">
        <v>0</v>
      </c>
      <c r="ER37">
        <v>7664</v>
      </c>
      <c r="ES37">
        <v>7664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FQ37">
        <v>0</v>
      </c>
      <c r="FR37">
        <f t="shared" si="45"/>
        <v>0</v>
      </c>
      <c r="FS37">
        <v>0</v>
      </c>
      <c r="FX37">
        <v>0</v>
      </c>
      <c r="FY37">
        <v>0</v>
      </c>
      <c r="GA37" t="s">
        <v>2</v>
      </c>
      <c r="GD37">
        <v>1</v>
      </c>
      <c r="GF37">
        <v>499886558</v>
      </c>
      <c r="GG37">
        <v>2</v>
      </c>
      <c r="GH37">
        <v>1</v>
      </c>
      <c r="GI37">
        <v>-2</v>
      </c>
      <c r="GJ37">
        <v>0</v>
      </c>
      <c r="GK37">
        <v>0</v>
      </c>
      <c r="GL37">
        <f t="shared" si="46"/>
        <v>0</v>
      </c>
      <c r="GM37">
        <f t="shared" si="47"/>
        <v>39469.599999999999</v>
      </c>
      <c r="GN37">
        <f t="shared" si="48"/>
        <v>39469.599999999999</v>
      </c>
      <c r="GO37">
        <f t="shared" si="49"/>
        <v>0</v>
      </c>
      <c r="GP37">
        <f t="shared" si="50"/>
        <v>0</v>
      </c>
      <c r="GR37">
        <v>0</v>
      </c>
      <c r="GS37">
        <v>3</v>
      </c>
      <c r="GT37">
        <v>0</v>
      </c>
      <c r="GU37" t="s">
        <v>2</v>
      </c>
      <c r="GV37">
        <f t="shared" si="51"/>
        <v>0</v>
      </c>
      <c r="GW37">
        <v>1</v>
      </c>
      <c r="GX37">
        <f t="shared" si="52"/>
        <v>0</v>
      </c>
      <c r="HA37">
        <v>0</v>
      </c>
      <c r="HB37">
        <v>0</v>
      </c>
      <c r="HC37">
        <f t="shared" si="53"/>
        <v>0</v>
      </c>
      <c r="HE37" t="s">
        <v>2</v>
      </c>
      <c r="HF37" t="s">
        <v>2</v>
      </c>
      <c r="IK37">
        <v>0</v>
      </c>
    </row>
    <row r="38" spans="1:245" x14ac:dyDescent="0.2">
      <c r="A38">
        <v>17</v>
      </c>
      <c r="B38">
        <v>1</v>
      </c>
      <c r="E38" t="s">
        <v>76</v>
      </c>
      <c r="F38" t="s">
        <v>73</v>
      </c>
      <c r="G38" t="s">
        <v>77</v>
      </c>
      <c r="H38" t="s">
        <v>45</v>
      </c>
      <c r="I38">
        <f>ROUND(12.1,4)</f>
        <v>12.1</v>
      </c>
      <c r="J38">
        <v>0</v>
      </c>
      <c r="O38">
        <f t="shared" si="14"/>
        <v>92734.399999999994</v>
      </c>
      <c r="P38">
        <f t="shared" si="15"/>
        <v>92734.399999999994</v>
      </c>
      <c r="Q38">
        <f t="shared" si="16"/>
        <v>0</v>
      </c>
      <c r="R38">
        <f t="shared" si="17"/>
        <v>0</v>
      </c>
      <c r="S38">
        <f t="shared" si="18"/>
        <v>0</v>
      </c>
      <c r="T38">
        <f t="shared" si="19"/>
        <v>0</v>
      </c>
      <c r="U38">
        <f t="shared" si="20"/>
        <v>0</v>
      </c>
      <c r="V38">
        <f t="shared" si="21"/>
        <v>0</v>
      </c>
      <c r="W38">
        <f t="shared" si="22"/>
        <v>0</v>
      </c>
      <c r="X38">
        <f t="shared" si="23"/>
        <v>0</v>
      </c>
      <c r="Y38">
        <f t="shared" si="24"/>
        <v>0</v>
      </c>
      <c r="AA38">
        <v>221149739</v>
      </c>
      <c r="AB38">
        <f t="shared" si="25"/>
        <v>7664</v>
      </c>
      <c r="AC38">
        <f t="shared" si="26"/>
        <v>7664</v>
      </c>
      <c r="AD38">
        <f t="shared" si="27"/>
        <v>0</v>
      </c>
      <c r="AE38">
        <f t="shared" si="28"/>
        <v>0</v>
      </c>
      <c r="AF38">
        <f t="shared" si="29"/>
        <v>0</v>
      </c>
      <c r="AG38">
        <f t="shared" si="30"/>
        <v>0</v>
      </c>
      <c r="AH38">
        <f t="shared" si="31"/>
        <v>0</v>
      </c>
      <c r="AI38">
        <f t="shared" si="32"/>
        <v>0</v>
      </c>
      <c r="AJ38">
        <f t="shared" si="33"/>
        <v>0</v>
      </c>
      <c r="AK38">
        <v>7664</v>
      </c>
      <c r="AL38">
        <v>7664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2</v>
      </c>
      <c r="BE38" t="s">
        <v>2</v>
      </c>
      <c r="BF38" t="s">
        <v>2</v>
      </c>
      <c r="BG38" t="s">
        <v>2</v>
      </c>
      <c r="BH38">
        <v>3</v>
      </c>
      <c r="BI38">
        <v>1</v>
      </c>
      <c r="BJ38" t="s">
        <v>75</v>
      </c>
      <c r="BM38">
        <v>500001</v>
      </c>
      <c r="BN38">
        <v>0</v>
      </c>
      <c r="BO38" t="s">
        <v>2</v>
      </c>
      <c r="BP38">
        <v>0</v>
      </c>
      <c r="BQ38">
        <v>8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2</v>
      </c>
      <c r="BZ38">
        <v>0</v>
      </c>
      <c r="CA38">
        <v>0</v>
      </c>
      <c r="CE38">
        <v>0</v>
      </c>
      <c r="CF38">
        <v>0</v>
      </c>
      <c r="CG38">
        <v>0</v>
      </c>
      <c r="CM38">
        <v>0</v>
      </c>
      <c r="CN38" t="s">
        <v>2</v>
      </c>
      <c r="CO38">
        <v>0</v>
      </c>
      <c r="CP38">
        <f t="shared" si="34"/>
        <v>92734.399999999994</v>
      </c>
      <c r="CQ38">
        <f t="shared" si="35"/>
        <v>7664</v>
      </c>
      <c r="CR38">
        <f t="shared" si="36"/>
        <v>0</v>
      </c>
      <c r="CS38">
        <f t="shared" si="37"/>
        <v>0</v>
      </c>
      <c r="CT38">
        <f t="shared" si="38"/>
        <v>0</v>
      </c>
      <c r="CU38">
        <f t="shared" si="39"/>
        <v>0</v>
      </c>
      <c r="CV38">
        <f t="shared" si="40"/>
        <v>0</v>
      </c>
      <c r="CW38">
        <f t="shared" si="41"/>
        <v>0</v>
      </c>
      <c r="CX38">
        <f t="shared" si="42"/>
        <v>0</v>
      </c>
      <c r="CY38">
        <f t="shared" si="43"/>
        <v>0</v>
      </c>
      <c r="CZ38">
        <f t="shared" si="44"/>
        <v>0</v>
      </c>
      <c r="DC38" t="s">
        <v>2</v>
      </c>
      <c r="DD38" t="s">
        <v>2</v>
      </c>
      <c r="DE38" t="s">
        <v>2</v>
      </c>
      <c r="DF38" t="s">
        <v>2</v>
      </c>
      <c r="DG38" t="s">
        <v>2</v>
      </c>
      <c r="DH38" t="s">
        <v>2</v>
      </c>
      <c r="DI38" t="s">
        <v>2</v>
      </c>
      <c r="DJ38" t="s">
        <v>2</v>
      </c>
      <c r="DK38" t="s">
        <v>2</v>
      </c>
      <c r="DL38" t="s">
        <v>2</v>
      </c>
      <c r="DM38" t="s">
        <v>2</v>
      </c>
      <c r="DN38">
        <v>0</v>
      </c>
      <c r="DO38">
        <v>0</v>
      </c>
      <c r="DP38">
        <v>1</v>
      </c>
      <c r="DQ38">
        <v>1</v>
      </c>
      <c r="DU38">
        <v>1009</v>
      </c>
      <c r="DV38" t="s">
        <v>45</v>
      </c>
      <c r="DW38" t="s">
        <v>45</v>
      </c>
      <c r="DX38">
        <v>1000</v>
      </c>
      <c r="DZ38" t="s">
        <v>2</v>
      </c>
      <c r="EA38" t="s">
        <v>2</v>
      </c>
      <c r="EB38" t="s">
        <v>2</v>
      </c>
      <c r="EC38" t="s">
        <v>2</v>
      </c>
      <c r="EE38">
        <v>219677147</v>
      </c>
      <c r="EF38">
        <v>8</v>
      </c>
      <c r="EG38" t="s">
        <v>29</v>
      </c>
      <c r="EH38">
        <v>0</v>
      </c>
      <c r="EI38" t="s">
        <v>2</v>
      </c>
      <c r="EJ38">
        <v>1</v>
      </c>
      <c r="EK38">
        <v>500001</v>
      </c>
      <c r="EL38" t="s">
        <v>30</v>
      </c>
      <c r="EM38" t="s">
        <v>31</v>
      </c>
      <c r="EN38" t="s">
        <v>2</v>
      </c>
      <c r="EO38" t="s">
        <v>2</v>
      </c>
      <c r="EQ38">
        <v>0</v>
      </c>
      <c r="ER38">
        <v>7664</v>
      </c>
      <c r="ES38">
        <v>7664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FQ38">
        <v>0</v>
      </c>
      <c r="FR38">
        <f t="shared" si="45"/>
        <v>0</v>
      </c>
      <c r="FS38">
        <v>0</v>
      </c>
      <c r="FX38">
        <v>0</v>
      </c>
      <c r="FY38">
        <v>0</v>
      </c>
      <c r="GA38" t="s">
        <v>2</v>
      </c>
      <c r="GD38">
        <v>1</v>
      </c>
      <c r="GF38">
        <v>1478128501</v>
      </c>
      <c r="GG38">
        <v>2</v>
      </c>
      <c r="GH38">
        <v>1</v>
      </c>
      <c r="GI38">
        <v>-2</v>
      </c>
      <c r="GJ38">
        <v>0</v>
      </c>
      <c r="GK38">
        <v>0</v>
      </c>
      <c r="GL38">
        <f t="shared" si="46"/>
        <v>0</v>
      </c>
      <c r="GM38">
        <f t="shared" si="47"/>
        <v>92734.399999999994</v>
      </c>
      <c r="GN38">
        <f t="shared" si="48"/>
        <v>92734.399999999994</v>
      </c>
      <c r="GO38">
        <f t="shared" si="49"/>
        <v>0</v>
      </c>
      <c r="GP38">
        <f t="shared" si="50"/>
        <v>0</v>
      </c>
      <c r="GR38">
        <v>0</v>
      </c>
      <c r="GS38">
        <v>3</v>
      </c>
      <c r="GT38">
        <v>0</v>
      </c>
      <c r="GU38" t="s">
        <v>2</v>
      </c>
      <c r="GV38">
        <f t="shared" si="51"/>
        <v>0</v>
      </c>
      <c r="GW38">
        <v>1</v>
      </c>
      <c r="GX38">
        <f t="shared" si="52"/>
        <v>0</v>
      </c>
      <c r="HA38">
        <v>0</v>
      </c>
      <c r="HB38">
        <v>0</v>
      </c>
      <c r="HC38">
        <f t="shared" si="53"/>
        <v>0</v>
      </c>
      <c r="HE38" t="s">
        <v>2</v>
      </c>
      <c r="HF38" t="s">
        <v>2</v>
      </c>
      <c r="IK38">
        <v>0</v>
      </c>
    </row>
    <row r="39" spans="1:245" x14ac:dyDescent="0.2">
      <c r="A39">
        <v>17</v>
      </c>
      <c r="B39">
        <v>1</v>
      </c>
      <c r="C39">
        <f>ROW(SmtRes!A58)</f>
        <v>58</v>
      </c>
      <c r="D39">
        <f>ROW(EtalonRes!A66)</f>
        <v>66</v>
      </c>
      <c r="E39" t="s">
        <v>78</v>
      </c>
      <c r="F39" t="s">
        <v>79</v>
      </c>
      <c r="G39" t="s">
        <v>80</v>
      </c>
      <c r="H39" t="s">
        <v>45</v>
      </c>
      <c r="I39">
        <v>0.3871</v>
      </c>
      <c r="J39">
        <v>0</v>
      </c>
      <c r="O39">
        <f t="shared" si="14"/>
        <v>706.27</v>
      </c>
      <c r="P39">
        <f t="shared" si="15"/>
        <v>0</v>
      </c>
      <c r="Q39">
        <f t="shared" si="16"/>
        <v>11.09</v>
      </c>
      <c r="R39">
        <f t="shared" si="17"/>
        <v>1.58</v>
      </c>
      <c r="S39">
        <f t="shared" si="18"/>
        <v>695.18</v>
      </c>
      <c r="T39">
        <f t="shared" si="19"/>
        <v>0</v>
      </c>
      <c r="U39">
        <f t="shared" si="20"/>
        <v>76.645799999999994</v>
      </c>
      <c r="V39">
        <f t="shared" si="21"/>
        <v>0.127743</v>
      </c>
      <c r="W39">
        <f t="shared" si="22"/>
        <v>0</v>
      </c>
      <c r="X39">
        <f t="shared" si="23"/>
        <v>710.7</v>
      </c>
      <c r="Y39">
        <f t="shared" si="24"/>
        <v>404.12</v>
      </c>
      <c r="AA39">
        <v>221149739</v>
      </c>
      <c r="AB39">
        <f t="shared" si="25"/>
        <v>1824.5</v>
      </c>
      <c r="AC39">
        <f t="shared" si="26"/>
        <v>0</v>
      </c>
      <c r="AD39">
        <f t="shared" si="27"/>
        <v>28.64</v>
      </c>
      <c r="AE39">
        <f t="shared" si="28"/>
        <v>4.09</v>
      </c>
      <c r="AF39">
        <f t="shared" si="29"/>
        <v>1795.86</v>
      </c>
      <c r="AG39">
        <f t="shared" si="30"/>
        <v>0</v>
      </c>
      <c r="AH39">
        <f t="shared" si="31"/>
        <v>198</v>
      </c>
      <c r="AI39">
        <f t="shared" si="32"/>
        <v>0.33</v>
      </c>
      <c r="AJ39">
        <f t="shared" si="33"/>
        <v>0</v>
      </c>
      <c r="AK39">
        <v>1824.5</v>
      </c>
      <c r="AL39">
        <v>0</v>
      </c>
      <c r="AM39">
        <v>28.64</v>
      </c>
      <c r="AN39">
        <v>4.09</v>
      </c>
      <c r="AO39">
        <v>1795.86</v>
      </c>
      <c r="AP39">
        <v>0</v>
      </c>
      <c r="AQ39">
        <v>198</v>
      </c>
      <c r="AR39">
        <v>0.33</v>
      </c>
      <c r="AS39">
        <v>0</v>
      </c>
      <c r="AT39">
        <v>102</v>
      </c>
      <c r="AU39">
        <v>58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2</v>
      </c>
      <c r="BE39" t="s">
        <v>2</v>
      </c>
      <c r="BF39" t="s">
        <v>2</v>
      </c>
      <c r="BG39" t="s">
        <v>2</v>
      </c>
      <c r="BH39">
        <v>0</v>
      </c>
      <c r="BI39">
        <v>1</v>
      </c>
      <c r="BJ39" t="s">
        <v>81</v>
      </c>
      <c r="BM39">
        <v>6001</v>
      </c>
      <c r="BN39">
        <v>0</v>
      </c>
      <c r="BO39" t="s">
        <v>2</v>
      </c>
      <c r="BP39">
        <v>0</v>
      </c>
      <c r="BQ39">
        <v>2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2</v>
      </c>
      <c r="BZ39">
        <v>102</v>
      </c>
      <c r="CA39">
        <v>58</v>
      </c>
      <c r="CE39">
        <v>0</v>
      </c>
      <c r="CF39">
        <v>0</v>
      </c>
      <c r="CG39">
        <v>0</v>
      </c>
      <c r="CM39">
        <v>0</v>
      </c>
      <c r="CN39" t="s">
        <v>2</v>
      </c>
      <c r="CO39">
        <v>0</v>
      </c>
      <c r="CP39">
        <f t="shared" si="34"/>
        <v>706.27</v>
      </c>
      <c r="CQ39">
        <f t="shared" si="35"/>
        <v>0</v>
      </c>
      <c r="CR39">
        <f t="shared" si="36"/>
        <v>28.64</v>
      </c>
      <c r="CS39">
        <f t="shared" si="37"/>
        <v>4.09</v>
      </c>
      <c r="CT39">
        <f t="shared" si="38"/>
        <v>1795.86</v>
      </c>
      <c r="CU39">
        <f t="shared" si="39"/>
        <v>0</v>
      </c>
      <c r="CV39">
        <f t="shared" si="40"/>
        <v>198</v>
      </c>
      <c r="CW39">
        <f t="shared" si="41"/>
        <v>0.33</v>
      </c>
      <c r="CX39">
        <f t="shared" si="42"/>
        <v>0</v>
      </c>
      <c r="CY39">
        <f t="shared" si="43"/>
        <v>710.6952</v>
      </c>
      <c r="CZ39">
        <f t="shared" si="44"/>
        <v>404.12080000000003</v>
      </c>
      <c r="DC39" t="s">
        <v>2</v>
      </c>
      <c r="DD39" t="s">
        <v>2</v>
      </c>
      <c r="DE39" t="s">
        <v>2</v>
      </c>
      <c r="DF39" t="s">
        <v>2</v>
      </c>
      <c r="DG39" t="s">
        <v>2</v>
      </c>
      <c r="DH39" t="s">
        <v>2</v>
      </c>
      <c r="DI39" t="s">
        <v>2</v>
      </c>
      <c r="DJ39" t="s">
        <v>2</v>
      </c>
      <c r="DK39" t="s">
        <v>2</v>
      </c>
      <c r="DL39" t="s">
        <v>2</v>
      </c>
      <c r="DM39" t="s">
        <v>2</v>
      </c>
      <c r="DN39">
        <v>0</v>
      </c>
      <c r="DO39">
        <v>0</v>
      </c>
      <c r="DP39">
        <v>1</v>
      </c>
      <c r="DQ39">
        <v>1</v>
      </c>
      <c r="DU39">
        <v>1009</v>
      </c>
      <c r="DV39" t="s">
        <v>45</v>
      </c>
      <c r="DW39" t="s">
        <v>45</v>
      </c>
      <c r="DX39">
        <v>1000</v>
      </c>
      <c r="DZ39" t="s">
        <v>2</v>
      </c>
      <c r="EA39" t="s">
        <v>2</v>
      </c>
      <c r="EB39" t="s">
        <v>2</v>
      </c>
      <c r="EC39" t="s">
        <v>2</v>
      </c>
      <c r="EE39">
        <v>219677209</v>
      </c>
      <c r="EF39">
        <v>2</v>
      </c>
      <c r="EG39" t="s">
        <v>21</v>
      </c>
      <c r="EH39">
        <v>0</v>
      </c>
      <c r="EI39" t="s">
        <v>2</v>
      </c>
      <c r="EJ39">
        <v>1</v>
      </c>
      <c r="EK39">
        <v>6001</v>
      </c>
      <c r="EL39" t="s">
        <v>22</v>
      </c>
      <c r="EM39" t="s">
        <v>23</v>
      </c>
      <c r="EN39" t="s">
        <v>2</v>
      </c>
      <c r="EO39" t="s">
        <v>2</v>
      </c>
      <c r="EQ39">
        <v>0</v>
      </c>
      <c r="ER39">
        <v>1824.5</v>
      </c>
      <c r="ES39">
        <v>0</v>
      </c>
      <c r="ET39">
        <v>28.64</v>
      </c>
      <c r="EU39">
        <v>4.09</v>
      </c>
      <c r="EV39">
        <v>1795.86</v>
      </c>
      <c r="EW39">
        <v>198</v>
      </c>
      <c r="EX39">
        <v>0.33</v>
      </c>
      <c r="EY39">
        <v>0</v>
      </c>
      <c r="FQ39">
        <v>0</v>
      </c>
      <c r="FR39">
        <f t="shared" si="45"/>
        <v>0</v>
      </c>
      <c r="FS39">
        <v>0</v>
      </c>
      <c r="FX39">
        <v>102</v>
      </c>
      <c r="FY39">
        <v>58</v>
      </c>
      <c r="GA39" t="s">
        <v>2</v>
      </c>
      <c r="GD39">
        <v>1</v>
      </c>
      <c r="GF39">
        <v>-650515303</v>
      </c>
      <c r="GG39">
        <v>2</v>
      </c>
      <c r="GH39">
        <v>1</v>
      </c>
      <c r="GI39">
        <v>-2</v>
      </c>
      <c r="GJ39">
        <v>0</v>
      </c>
      <c r="GK39">
        <v>0</v>
      </c>
      <c r="GL39">
        <f t="shared" si="46"/>
        <v>0</v>
      </c>
      <c r="GM39">
        <f t="shared" si="47"/>
        <v>1821.09</v>
      </c>
      <c r="GN39">
        <f t="shared" si="48"/>
        <v>1821.09</v>
      </c>
      <c r="GO39">
        <f t="shared" si="49"/>
        <v>0</v>
      </c>
      <c r="GP39">
        <f t="shared" si="50"/>
        <v>0</v>
      </c>
      <c r="GR39">
        <v>0</v>
      </c>
      <c r="GS39">
        <v>3</v>
      </c>
      <c r="GT39">
        <v>0</v>
      </c>
      <c r="GU39" t="s">
        <v>2</v>
      </c>
      <c r="GV39">
        <f t="shared" si="51"/>
        <v>0</v>
      </c>
      <c r="GW39">
        <v>1</v>
      </c>
      <c r="GX39">
        <f t="shared" si="52"/>
        <v>0</v>
      </c>
      <c r="HA39">
        <v>0</v>
      </c>
      <c r="HB39">
        <v>0</v>
      </c>
      <c r="HC39">
        <f t="shared" si="53"/>
        <v>0</v>
      </c>
      <c r="HE39" t="s">
        <v>2</v>
      </c>
      <c r="HF39" t="s">
        <v>2</v>
      </c>
      <c r="IK39">
        <v>0</v>
      </c>
    </row>
    <row r="40" spans="1:245" x14ac:dyDescent="0.2">
      <c r="A40">
        <v>17</v>
      </c>
      <c r="B40">
        <v>1</v>
      </c>
      <c r="E40" t="s">
        <v>82</v>
      </c>
      <c r="F40" t="s">
        <v>83</v>
      </c>
      <c r="G40" t="s">
        <v>84</v>
      </c>
      <c r="H40" t="s">
        <v>45</v>
      </c>
      <c r="I40">
        <v>0.3871</v>
      </c>
      <c r="J40">
        <v>0</v>
      </c>
      <c r="O40">
        <f t="shared" si="14"/>
        <v>2632.28</v>
      </c>
      <c r="P40">
        <f t="shared" si="15"/>
        <v>2632.28</v>
      </c>
      <c r="Q40">
        <f t="shared" si="16"/>
        <v>0</v>
      </c>
      <c r="R40">
        <f t="shared" si="17"/>
        <v>0</v>
      </c>
      <c r="S40">
        <f t="shared" si="18"/>
        <v>0</v>
      </c>
      <c r="T40">
        <f t="shared" si="19"/>
        <v>0</v>
      </c>
      <c r="U40">
        <f t="shared" si="20"/>
        <v>0</v>
      </c>
      <c r="V40">
        <f t="shared" si="21"/>
        <v>0</v>
      </c>
      <c r="W40">
        <f t="shared" si="22"/>
        <v>0</v>
      </c>
      <c r="X40">
        <f t="shared" si="23"/>
        <v>0</v>
      </c>
      <c r="Y40">
        <f t="shared" si="24"/>
        <v>0</v>
      </c>
      <c r="AA40">
        <v>221149739</v>
      </c>
      <c r="AB40">
        <f t="shared" si="25"/>
        <v>6800</v>
      </c>
      <c r="AC40">
        <f t="shared" si="26"/>
        <v>6800</v>
      </c>
      <c r="AD40">
        <f t="shared" si="27"/>
        <v>0</v>
      </c>
      <c r="AE40">
        <f t="shared" si="28"/>
        <v>0</v>
      </c>
      <c r="AF40">
        <f t="shared" si="29"/>
        <v>0</v>
      </c>
      <c r="AG40">
        <f t="shared" si="30"/>
        <v>0</v>
      </c>
      <c r="AH40">
        <f t="shared" si="31"/>
        <v>0</v>
      </c>
      <c r="AI40">
        <f t="shared" si="32"/>
        <v>0</v>
      </c>
      <c r="AJ40">
        <f t="shared" si="33"/>
        <v>0</v>
      </c>
      <c r="AK40">
        <v>6800</v>
      </c>
      <c r="AL40">
        <v>6800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2</v>
      </c>
      <c r="BE40" t="s">
        <v>2</v>
      </c>
      <c r="BF40" t="s">
        <v>2</v>
      </c>
      <c r="BG40" t="s">
        <v>2</v>
      </c>
      <c r="BH40">
        <v>3</v>
      </c>
      <c r="BI40">
        <v>1</v>
      </c>
      <c r="BJ40" t="s">
        <v>85</v>
      </c>
      <c r="BM40">
        <v>500001</v>
      </c>
      <c r="BN40">
        <v>0</v>
      </c>
      <c r="BO40" t="s">
        <v>2</v>
      </c>
      <c r="BP40">
        <v>0</v>
      </c>
      <c r="BQ40">
        <v>8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2</v>
      </c>
      <c r="BZ40">
        <v>0</v>
      </c>
      <c r="CA40">
        <v>0</v>
      </c>
      <c r="CE40">
        <v>0</v>
      </c>
      <c r="CF40">
        <v>0</v>
      </c>
      <c r="CG40">
        <v>0</v>
      </c>
      <c r="CM40">
        <v>0</v>
      </c>
      <c r="CN40" t="s">
        <v>2</v>
      </c>
      <c r="CO40">
        <v>0</v>
      </c>
      <c r="CP40">
        <f t="shared" si="34"/>
        <v>2632.28</v>
      </c>
      <c r="CQ40">
        <f t="shared" si="35"/>
        <v>6800</v>
      </c>
      <c r="CR40">
        <f t="shared" si="36"/>
        <v>0</v>
      </c>
      <c r="CS40">
        <f t="shared" si="37"/>
        <v>0</v>
      </c>
      <c r="CT40">
        <f t="shared" si="38"/>
        <v>0</v>
      </c>
      <c r="CU40">
        <f t="shared" si="39"/>
        <v>0</v>
      </c>
      <c r="CV40">
        <f t="shared" si="40"/>
        <v>0</v>
      </c>
      <c r="CW40">
        <f t="shared" si="41"/>
        <v>0</v>
      </c>
      <c r="CX40">
        <f t="shared" si="42"/>
        <v>0</v>
      </c>
      <c r="CY40">
        <f t="shared" si="43"/>
        <v>0</v>
      </c>
      <c r="CZ40">
        <f t="shared" si="44"/>
        <v>0</v>
      </c>
      <c r="DC40" t="s">
        <v>2</v>
      </c>
      <c r="DD40" t="s">
        <v>2</v>
      </c>
      <c r="DE40" t="s">
        <v>2</v>
      </c>
      <c r="DF40" t="s">
        <v>2</v>
      </c>
      <c r="DG40" t="s">
        <v>2</v>
      </c>
      <c r="DH40" t="s">
        <v>2</v>
      </c>
      <c r="DI40" t="s">
        <v>2</v>
      </c>
      <c r="DJ40" t="s">
        <v>2</v>
      </c>
      <c r="DK40" t="s">
        <v>2</v>
      </c>
      <c r="DL40" t="s">
        <v>2</v>
      </c>
      <c r="DM40" t="s">
        <v>2</v>
      </c>
      <c r="DN40">
        <v>0</v>
      </c>
      <c r="DO40">
        <v>0</v>
      </c>
      <c r="DP40">
        <v>1</v>
      </c>
      <c r="DQ40">
        <v>1</v>
      </c>
      <c r="DU40">
        <v>1009</v>
      </c>
      <c r="DV40" t="s">
        <v>45</v>
      </c>
      <c r="DW40" t="s">
        <v>45</v>
      </c>
      <c r="DX40">
        <v>1000</v>
      </c>
      <c r="DZ40" t="s">
        <v>2</v>
      </c>
      <c r="EA40" t="s">
        <v>2</v>
      </c>
      <c r="EB40" t="s">
        <v>2</v>
      </c>
      <c r="EC40" t="s">
        <v>2</v>
      </c>
      <c r="EE40">
        <v>219677147</v>
      </c>
      <c r="EF40">
        <v>8</v>
      </c>
      <c r="EG40" t="s">
        <v>29</v>
      </c>
      <c r="EH40">
        <v>0</v>
      </c>
      <c r="EI40" t="s">
        <v>2</v>
      </c>
      <c r="EJ40">
        <v>1</v>
      </c>
      <c r="EK40">
        <v>500001</v>
      </c>
      <c r="EL40" t="s">
        <v>30</v>
      </c>
      <c r="EM40" t="s">
        <v>31</v>
      </c>
      <c r="EN40" t="s">
        <v>2</v>
      </c>
      <c r="EO40" t="s">
        <v>2</v>
      </c>
      <c r="EQ40">
        <v>0</v>
      </c>
      <c r="ER40">
        <v>6800</v>
      </c>
      <c r="ES40">
        <v>6800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FQ40">
        <v>0</v>
      </c>
      <c r="FR40">
        <f t="shared" si="45"/>
        <v>0</v>
      </c>
      <c r="FS40">
        <v>0</v>
      </c>
      <c r="FX40">
        <v>0</v>
      </c>
      <c r="FY40">
        <v>0</v>
      </c>
      <c r="GA40" t="s">
        <v>2</v>
      </c>
      <c r="GD40">
        <v>1</v>
      </c>
      <c r="GF40">
        <v>647553054</v>
      </c>
      <c r="GG40">
        <v>2</v>
      </c>
      <c r="GH40">
        <v>1</v>
      </c>
      <c r="GI40">
        <v>-2</v>
      </c>
      <c r="GJ40">
        <v>0</v>
      </c>
      <c r="GK40">
        <v>0</v>
      </c>
      <c r="GL40">
        <f t="shared" si="46"/>
        <v>0</v>
      </c>
      <c r="GM40">
        <f t="shared" si="47"/>
        <v>2632.28</v>
      </c>
      <c r="GN40">
        <f t="shared" si="48"/>
        <v>2632.28</v>
      </c>
      <c r="GO40">
        <f t="shared" si="49"/>
        <v>0</v>
      </c>
      <c r="GP40">
        <f t="shared" si="50"/>
        <v>0</v>
      </c>
      <c r="GR40">
        <v>0</v>
      </c>
      <c r="GS40">
        <v>3</v>
      </c>
      <c r="GT40">
        <v>0</v>
      </c>
      <c r="GU40" t="s">
        <v>2</v>
      </c>
      <c r="GV40">
        <f t="shared" si="51"/>
        <v>0</v>
      </c>
      <c r="GW40">
        <v>1</v>
      </c>
      <c r="GX40">
        <f t="shared" si="52"/>
        <v>0</v>
      </c>
      <c r="HA40">
        <v>0</v>
      </c>
      <c r="HB40">
        <v>0</v>
      </c>
      <c r="HC40">
        <f t="shared" si="53"/>
        <v>0</v>
      </c>
      <c r="HE40" t="s">
        <v>2</v>
      </c>
      <c r="HF40" t="s">
        <v>2</v>
      </c>
      <c r="IK40">
        <v>0</v>
      </c>
    </row>
    <row r="41" spans="1:245" x14ac:dyDescent="0.2">
      <c r="A41">
        <v>17</v>
      </c>
      <c r="B41">
        <v>1</v>
      </c>
      <c r="C41">
        <f>ROW(SmtRes!A62)</f>
        <v>62</v>
      </c>
      <c r="D41">
        <f>ROW(EtalonRes!A71)</f>
        <v>71</v>
      </c>
      <c r="E41" t="s">
        <v>86</v>
      </c>
      <c r="F41" t="s">
        <v>87</v>
      </c>
      <c r="G41" t="s">
        <v>88</v>
      </c>
      <c r="H41" t="s">
        <v>45</v>
      </c>
      <c r="I41">
        <v>0.25</v>
      </c>
      <c r="J41">
        <v>0</v>
      </c>
      <c r="O41">
        <f t="shared" si="14"/>
        <v>138.68</v>
      </c>
      <c r="P41">
        <f t="shared" si="15"/>
        <v>0</v>
      </c>
      <c r="Q41">
        <f t="shared" si="16"/>
        <v>7.16</v>
      </c>
      <c r="R41">
        <f t="shared" si="17"/>
        <v>1.02</v>
      </c>
      <c r="S41">
        <f t="shared" si="18"/>
        <v>131.52000000000001</v>
      </c>
      <c r="T41">
        <f t="shared" si="19"/>
        <v>0</v>
      </c>
      <c r="U41">
        <f t="shared" si="20"/>
        <v>14.5</v>
      </c>
      <c r="V41">
        <f t="shared" si="21"/>
        <v>8.2500000000000004E-2</v>
      </c>
      <c r="W41">
        <f t="shared" si="22"/>
        <v>0</v>
      </c>
      <c r="X41">
        <f t="shared" si="23"/>
        <v>135.19</v>
      </c>
      <c r="Y41">
        <f t="shared" si="24"/>
        <v>76.87</v>
      </c>
      <c r="AA41">
        <v>221149739</v>
      </c>
      <c r="AB41">
        <f t="shared" si="25"/>
        <v>554.70000000000005</v>
      </c>
      <c r="AC41">
        <f t="shared" si="26"/>
        <v>0</v>
      </c>
      <c r="AD41">
        <f t="shared" si="27"/>
        <v>28.64</v>
      </c>
      <c r="AE41">
        <f t="shared" si="28"/>
        <v>4.09</v>
      </c>
      <c r="AF41">
        <f t="shared" si="29"/>
        <v>526.05999999999995</v>
      </c>
      <c r="AG41">
        <f t="shared" si="30"/>
        <v>0</v>
      </c>
      <c r="AH41">
        <f t="shared" si="31"/>
        <v>58</v>
      </c>
      <c r="AI41">
        <f t="shared" si="32"/>
        <v>0.33</v>
      </c>
      <c r="AJ41">
        <f t="shared" si="33"/>
        <v>0</v>
      </c>
      <c r="AK41">
        <v>554.70000000000005</v>
      </c>
      <c r="AL41">
        <v>0</v>
      </c>
      <c r="AM41">
        <v>28.64</v>
      </c>
      <c r="AN41">
        <v>4.09</v>
      </c>
      <c r="AO41">
        <v>526.05999999999995</v>
      </c>
      <c r="AP41">
        <v>0</v>
      </c>
      <c r="AQ41">
        <v>58</v>
      </c>
      <c r="AR41">
        <v>0.33</v>
      </c>
      <c r="AS41">
        <v>0</v>
      </c>
      <c r="AT41">
        <v>102</v>
      </c>
      <c r="AU41">
        <v>58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2</v>
      </c>
      <c r="BE41" t="s">
        <v>2</v>
      </c>
      <c r="BF41" t="s">
        <v>2</v>
      </c>
      <c r="BG41" t="s">
        <v>2</v>
      </c>
      <c r="BH41">
        <v>0</v>
      </c>
      <c r="BI41">
        <v>1</v>
      </c>
      <c r="BJ41" t="s">
        <v>89</v>
      </c>
      <c r="BM41">
        <v>6001</v>
      </c>
      <c r="BN41">
        <v>0</v>
      </c>
      <c r="BO41" t="s">
        <v>2</v>
      </c>
      <c r="BP41">
        <v>0</v>
      </c>
      <c r="BQ41">
        <v>2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2</v>
      </c>
      <c r="BZ41">
        <v>102</v>
      </c>
      <c r="CA41">
        <v>58</v>
      </c>
      <c r="CE41">
        <v>0</v>
      </c>
      <c r="CF41">
        <v>0</v>
      </c>
      <c r="CG41">
        <v>0</v>
      </c>
      <c r="CM41">
        <v>0</v>
      </c>
      <c r="CN41" t="s">
        <v>2</v>
      </c>
      <c r="CO41">
        <v>0</v>
      </c>
      <c r="CP41">
        <f t="shared" si="34"/>
        <v>138.68</v>
      </c>
      <c r="CQ41">
        <f t="shared" si="35"/>
        <v>0</v>
      </c>
      <c r="CR41">
        <f t="shared" si="36"/>
        <v>28.64</v>
      </c>
      <c r="CS41">
        <f t="shared" si="37"/>
        <v>4.09</v>
      </c>
      <c r="CT41">
        <f t="shared" si="38"/>
        <v>526.05999999999995</v>
      </c>
      <c r="CU41">
        <f t="shared" si="39"/>
        <v>0</v>
      </c>
      <c r="CV41">
        <f t="shared" si="40"/>
        <v>58</v>
      </c>
      <c r="CW41">
        <f t="shared" si="41"/>
        <v>0.33</v>
      </c>
      <c r="CX41">
        <f t="shared" si="42"/>
        <v>0</v>
      </c>
      <c r="CY41">
        <f t="shared" si="43"/>
        <v>135.19080000000002</v>
      </c>
      <c r="CZ41">
        <f t="shared" si="44"/>
        <v>76.873200000000011</v>
      </c>
      <c r="DC41" t="s">
        <v>2</v>
      </c>
      <c r="DD41" t="s">
        <v>2</v>
      </c>
      <c r="DE41" t="s">
        <v>2</v>
      </c>
      <c r="DF41" t="s">
        <v>2</v>
      </c>
      <c r="DG41" t="s">
        <v>2</v>
      </c>
      <c r="DH41" t="s">
        <v>2</v>
      </c>
      <c r="DI41" t="s">
        <v>2</v>
      </c>
      <c r="DJ41" t="s">
        <v>2</v>
      </c>
      <c r="DK41" t="s">
        <v>2</v>
      </c>
      <c r="DL41" t="s">
        <v>2</v>
      </c>
      <c r="DM41" t="s">
        <v>2</v>
      </c>
      <c r="DN41">
        <v>0</v>
      </c>
      <c r="DO41">
        <v>0</v>
      </c>
      <c r="DP41">
        <v>1</v>
      </c>
      <c r="DQ41">
        <v>1</v>
      </c>
      <c r="DU41">
        <v>1009</v>
      </c>
      <c r="DV41" t="s">
        <v>45</v>
      </c>
      <c r="DW41" t="s">
        <v>45</v>
      </c>
      <c r="DX41">
        <v>1000</v>
      </c>
      <c r="DZ41" t="s">
        <v>2</v>
      </c>
      <c r="EA41" t="s">
        <v>2</v>
      </c>
      <c r="EB41" t="s">
        <v>2</v>
      </c>
      <c r="EC41" t="s">
        <v>2</v>
      </c>
      <c r="EE41">
        <v>219677209</v>
      </c>
      <c r="EF41">
        <v>2</v>
      </c>
      <c r="EG41" t="s">
        <v>21</v>
      </c>
      <c r="EH41">
        <v>0</v>
      </c>
      <c r="EI41" t="s">
        <v>2</v>
      </c>
      <c r="EJ41">
        <v>1</v>
      </c>
      <c r="EK41">
        <v>6001</v>
      </c>
      <c r="EL41" t="s">
        <v>22</v>
      </c>
      <c r="EM41" t="s">
        <v>23</v>
      </c>
      <c r="EN41" t="s">
        <v>2</v>
      </c>
      <c r="EO41" t="s">
        <v>2</v>
      </c>
      <c r="EQ41">
        <v>0</v>
      </c>
      <c r="ER41">
        <v>554.70000000000005</v>
      </c>
      <c r="ES41">
        <v>0</v>
      </c>
      <c r="ET41">
        <v>28.64</v>
      </c>
      <c r="EU41">
        <v>4.09</v>
      </c>
      <c r="EV41">
        <v>526.05999999999995</v>
      </c>
      <c r="EW41">
        <v>58</v>
      </c>
      <c r="EX41">
        <v>0.33</v>
      </c>
      <c r="EY41">
        <v>0</v>
      </c>
      <c r="FQ41">
        <v>0</v>
      </c>
      <c r="FR41">
        <f t="shared" si="45"/>
        <v>0</v>
      </c>
      <c r="FS41">
        <v>0</v>
      </c>
      <c r="FX41">
        <v>102</v>
      </c>
      <c r="FY41">
        <v>58</v>
      </c>
      <c r="GA41" t="s">
        <v>2</v>
      </c>
      <c r="GD41">
        <v>1</v>
      </c>
      <c r="GF41">
        <v>-1530338363</v>
      </c>
      <c r="GG41">
        <v>2</v>
      </c>
      <c r="GH41">
        <v>1</v>
      </c>
      <c r="GI41">
        <v>-2</v>
      </c>
      <c r="GJ41">
        <v>0</v>
      </c>
      <c r="GK41">
        <v>0</v>
      </c>
      <c r="GL41">
        <f t="shared" si="46"/>
        <v>0</v>
      </c>
      <c r="GM41">
        <f t="shared" si="47"/>
        <v>350.74</v>
      </c>
      <c r="GN41">
        <f t="shared" si="48"/>
        <v>350.74</v>
      </c>
      <c r="GO41">
        <f t="shared" si="49"/>
        <v>0</v>
      </c>
      <c r="GP41">
        <f t="shared" si="50"/>
        <v>0</v>
      </c>
      <c r="GR41">
        <v>0</v>
      </c>
      <c r="GS41">
        <v>3</v>
      </c>
      <c r="GT41">
        <v>0</v>
      </c>
      <c r="GU41" t="s">
        <v>2</v>
      </c>
      <c r="GV41">
        <f t="shared" si="51"/>
        <v>0</v>
      </c>
      <c r="GW41">
        <v>1</v>
      </c>
      <c r="GX41">
        <f t="shared" si="52"/>
        <v>0</v>
      </c>
      <c r="HA41">
        <v>0</v>
      </c>
      <c r="HB41">
        <v>0</v>
      </c>
      <c r="HC41">
        <f t="shared" si="53"/>
        <v>0</v>
      </c>
      <c r="HE41" t="s">
        <v>2</v>
      </c>
      <c r="HF41" t="s">
        <v>2</v>
      </c>
      <c r="IK41">
        <v>0</v>
      </c>
    </row>
    <row r="42" spans="1:245" x14ac:dyDescent="0.2">
      <c r="A42">
        <v>17</v>
      </c>
      <c r="B42">
        <v>1</v>
      </c>
      <c r="E42" t="s">
        <v>90</v>
      </c>
      <c r="F42" t="s">
        <v>83</v>
      </c>
      <c r="G42" t="s">
        <v>84</v>
      </c>
      <c r="H42" t="s">
        <v>45</v>
      </c>
      <c r="I42">
        <v>0.25</v>
      </c>
      <c r="J42">
        <v>0</v>
      </c>
      <c r="O42">
        <f t="shared" si="14"/>
        <v>1700</v>
      </c>
      <c r="P42">
        <f t="shared" si="15"/>
        <v>1700</v>
      </c>
      <c r="Q42">
        <f t="shared" si="16"/>
        <v>0</v>
      </c>
      <c r="R42">
        <f t="shared" si="17"/>
        <v>0</v>
      </c>
      <c r="S42">
        <f t="shared" si="18"/>
        <v>0</v>
      </c>
      <c r="T42">
        <f t="shared" si="19"/>
        <v>0</v>
      </c>
      <c r="U42">
        <f t="shared" si="20"/>
        <v>0</v>
      </c>
      <c r="V42">
        <f t="shared" si="21"/>
        <v>0</v>
      </c>
      <c r="W42">
        <f t="shared" si="22"/>
        <v>0</v>
      </c>
      <c r="X42">
        <f t="shared" si="23"/>
        <v>0</v>
      </c>
      <c r="Y42">
        <f t="shared" si="24"/>
        <v>0</v>
      </c>
      <c r="AA42">
        <v>221149739</v>
      </c>
      <c r="AB42">
        <f t="shared" si="25"/>
        <v>6800</v>
      </c>
      <c r="AC42">
        <f t="shared" si="26"/>
        <v>6800</v>
      </c>
      <c r="AD42">
        <f t="shared" si="27"/>
        <v>0</v>
      </c>
      <c r="AE42">
        <f t="shared" si="28"/>
        <v>0</v>
      </c>
      <c r="AF42">
        <f t="shared" si="29"/>
        <v>0</v>
      </c>
      <c r="AG42">
        <f t="shared" si="30"/>
        <v>0</v>
      </c>
      <c r="AH42">
        <f t="shared" si="31"/>
        <v>0</v>
      </c>
      <c r="AI42">
        <f t="shared" si="32"/>
        <v>0</v>
      </c>
      <c r="AJ42">
        <f t="shared" si="33"/>
        <v>0</v>
      </c>
      <c r="AK42">
        <v>6800</v>
      </c>
      <c r="AL42">
        <v>6800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2</v>
      </c>
      <c r="BE42" t="s">
        <v>2</v>
      </c>
      <c r="BF42" t="s">
        <v>2</v>
      </c>
      <c r="BG42" t="s">
        <v>2</v>
      </c>
      <c r="BH42">
        <v>3</v>
      </c>
      <c r="BI42">
        <v>1</v>
      </c>
      <c r="BJ42" t="s">
        <v>85</v>
      </c>
      <c r="BM42">
        <v>500001</v>
      </c>
      <c r="BN42">
        <v>0</v>
      </c>
      <c r="BO42" t="s">
        <v>2</v>
      </c>
      <c r="BP42">
        <v>0</v>
      </c>
      <c r="BQ42">
        <v>8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2</v>
      </c>
      <c r="BZ42">
        <v>0</v>
      </c>
      <c r="CA42">
        <v>0</v>
      </c>
      <c r="CE42">
        <v>0</v>
      </c>
      <c r="CF42">
        <v>0</v>
      </c>
      <c r="CG42">
        <v>0</v>
      </c>
      <c r="CM42">
        <v>0</v>
      </c>
      <c r="CN42" t="s">
        <v>2</v>
      </c>
      <c r="CO42">
        <v>0</v>
      </c>
      <c r="CP42">
        <f t="shared" si="34"/>
        <v>1700</v>
      </c>
      <c r="CQ42">
        <f t="shared" si="35"/>
        <v>6800</v>
      </c>
      <c r="CR42">
        <f t="shared" si="36"/>
        <v>0</v>
      </c>
      <c r="CS42">
        <f t="shared" si="37"/>
        <v>0</v>
      </c>
      <c r="CT42">
        <f t="shared" si="38"/>
        <v>0</v>
      </c>
      <c r="CU42">
        <f t="shared" si="39"/>
        <v>0</v>
      </c>
      <c r="CV42">
        <f t="shared" si="40"/>
        <v>0</v>
      </c>
      <c r="CW42">
        <f t="shared" si="41"/>
        <v>0</v>
      </c>
      <c r="CX42">
        <f t="shared" si="42"/>
        <v>0</v>
      </c>
      <c r="CY42">
        <f t="shared" si="43"/>
        <v>0</v>
      </c>
      <c r="CZ42">
        <f t="shared" si="44"/>
        <v>0</v>
      </c>
      <c r="DC42" t="s">
        <v>2</v>
      </c>
      <c r="DD42" t="s">
        <v>2</v>
      </c>
      <c r="DE42" t="s">
        <v>2</v>
      </c>
      <c r="DF42" t="s">
        <v>2</v>
      </c>
      <c r="DG42" t="s">
        <v>2</v>
      </c>
      <c r="DH42" t="s">
        <v>2</v>
      </c>
      <c r="DI42" t="s">
        <v>2</v>
      </c>
      <c r="DJ42" t="s">
        <v>2</v>
      </c>
      <c r="DK42" t="s">
        <v>2</v>
      </c>
      <c r="DL42" t="s">
        <v>2</v>
      </c>
      <c r="DM42" t="s">
        <v>2</v>
      </c>
      <c r="DN42">
        <v>0</v>
      </c>
      <c r="DO42">
        <v>0</v>
      </c>
      <c r="DP42">
        <v>1</v>
      </c>
      <c r="DQ42">
        <v>1</v>
      </c>
      <c r="DU42">
        <v>1009</v>
      </c>
      <c r="DV42" t="s">
        <v>45</v>
      </c>
      <c r="DW42" t="s">
        <v>45</v>
      </c>
      <c r="DX42">
        <v>1000</v>
      </c>
      <c r="DZ42" t="s">
        <v>2</v>
      </c>
      <c r="EA42" t="s">
        <v>2</v>
      </c>
      <c r="EB42" t="s">
        <v>2</v>
      </c>
      <c r="EC42" t="s">
        <v>2</v>
      </c>
      <c r="EE42">
        <v>219677147</v>
      </c>
      <c r="EF42">
        <v>8</v>
      </c>
      <c r="EG42" t="s">
        <v>29</v>
      </c>
      <c r="EH42">
        <v>0</v>
      </c>
      <c r="EI42" t="s">
        <v>2</v>
      </c>
      <c r="EJ42">
        <v>1</v>
      </c>
      <c r="EK42">
        <v>500001</v>
      </c>
      <c r="EL42" t="s">
        <v>30</v>
      </c>
      <c r="EM42" t="s">
        <v>31</v>
      </c>
      <c r="EN42" t="s">
        <v>2</v>
      </c>
      <c r="EO42" t="s">
        <v>2</v>
      </c>
      <c r="EQ42">
        <v>0</v>
      </c>
      <c r="ER42">
        <v>6800</v>
      </c>
      <c r="ES42">
        <v>6800</v>
      </c>
      <c r="ET42">
        <v>0</v>
      </c>
      <c r="EU42">
        <v>0</v>
      </c>
      <c r="EV42">
        <v>0</v>
      </c>
      <c r="EW42">
        <v>0</v>
      </c>
      <c r="EX42">
        <v>0</v>
      </c>
      <c r="EY42">
        <v>0</v>
      </c>
      <c r="FQ42">
        <v>0</v>
      </c>
      <c r="FR42">
        <f t="shared" si="45"/>
        <v>0</v>
      </c>
      <c r="FS42">
        <v>0</v>
      </c>
      <c r="FX42">
        <v>0</v>
      </c>
      <c r="FY42">
        <v>0</v>
      </c>
      <c r="GA42" t="s">
        <v>2</v>
      </c>
      <c r="GD42">
        <v>1</v>
      </c>
      <c r="GF42">
        <v>647553054</v>
      </c>
      <c r="GG42">
        <v>2</v>
      </c>
      <c r="GH42">
        <v>1</v>
      </c>
      <c r="GI42">
        <v>-2</v>
      </c>
      <c r="GJ42">
        <v>0</v>
      </c>
      <c r="GK42">
        <v>0</v>
      </c>
      <c r="GL42">
        <f t="shared" si="46"/>
        <v>0</v>
      </c>
      <c r="GM42">
        <f t="shared" si="47"/>
        <v>1700</v>
      </c>
      <c r="GN42">
        <f t="shared" si="48"/>
        <v>1700</v>
      </c>
      <c r="GO42">
        <f t="shared" si="49"/>
        <v>0</v>
      </c>
      <c r="GP42">
        <f t="shared" si="50"/>
        <v>0</v>
      </c>
      <c r="GR42">
        <v>0</v>
      </c>
      <c r="GS42">
        <v>3</v>
      </c>
      <c r="GT42">
        <v>0</v>
      </c>
      <c r="GU42" t="s">
        <v>2</v>
      </c>
      <c r="GV42">
        <f t="shared" si="51"/>
        <v>0</v>
      </c>
      <c r="GW42">
        <v>1</v>
      </c>
      <c r="GX42">
        <f t="shared" si="52"/>
        <v>0</v>
      </c>
      <c r="HA42">
        <v>0</v>
      </c>
      <c r="HB42">
        <v>0</v>
      </c>
      <c r="HC42">
        <f t="shared" si="53"/>
        <v>0</v>
      </c>
      <c r="HE42" t="s">
        <v>2</v>
      </c>
      <c r="HF42" t="s">
        <v>2</v>
      </c>
      <c r="IK42">
        <v>0</v>
      </c>
    </row>
    <row r="44" spans="1:245" x14ac:dyDescent="0.2">
      <c r="A44" s="2">
        <v>51</v>
      </c>
      <c r="B44" s="2">
        <f>B20</f>
        <v>1</v>
      </c>
      <c r="C44" s="2">
        <f>A20</f>
        <v>3</v>
      </c>
      <c r="D44" s="2">
        <f>ROW(A20)</f>
        <v>20</v>
      </c>
      <c r="E44" s="2"/>
      <c r="F44" s="2" t="str">
        <f>IF(F20&lt;&gt;"",F20,"")</f>
        <v/>
      </c>
      <c r="G44" s="2" t="str">
        <f>IF(G20&lt;&gt;"",G20,"")</f>
        <v>Новая локальная смета</v>
      </c>
      <c r="H44" s="2">
        <v>0</v>
      </c>
      <c r="I44" s="2"/>
      <c r="J44" s="2"/>
      <c r="K44" s="2"/>
      <c r="L44" s="2"/>
      <c r="M44" s="2"/>
      <c r="N44" s="2"/>
      <c r="O44" s="2">
        <f t="shared" ref="O44:T44" si="54">ROUND(AB44,2)</f>
        <v>2883112.7</v>
      </c>
      <c r="P44" s="2">
        <f t="shared" si="54"/>
        <v>2661002.4</v>
      </c>
      <c r="Q44" s="2">
        <f t="shared" si="54"/>
        <v>110967.67</v>
      </c>
      <c r="R44" s="2">
        <f t="shared" si="54"/>
        <v>13427.69</v>
      </c>
      <c r="S44" s="2">
        <f t="shared" si="54"/>
        <v>111142.63</v>
      </c>
      <c r="T44" s="2">
        <f t="shared" si="54"/>
        <v>0</v>
      </c>
      <c r="U44" s="2">
        <f>AH44</f>
        <v>12721.016960000003</v>
      </c>
      <c r="V44" s="2">
        <f>AI44</f>
        <v>998.18500300000005</v>
      </c>
      <c r="W44" s="2">
        <f>ROUND(AJ44,2)</f>
        <v>0</v>
      </c>
      <c r="X44" s="2">
        <f>ROUND(AK44,2)</f>
        <v>127430.81</v>
      </c>
      <c r="Y44" s="2">
        <f>ROUND(AL44,2)</f>
        <v>72066.240000000005</v>
      </c>
      <c r="Z44" s="2"/>
      <c r="AA44" s="2"/>
      <c r="AB44" s="2">
        <f>ROUND(SUMIF(AA24:AA42,"=221149739",O24:O42),2)</f>
        <v>2883112.7</v>
      </c>
      <c r="AC44" s="2">
        <f>ROUND(SUMIF(AA24:AA42,"=221149739",P24:P42),2)</f>
        <v>2661002.4</v>
      </c>
      <c r="AD44" s="2">
        <f>ROUND(SUMIF(AA24:AA42,"=221149739",Q24:Q42),2)</f>
        <v>110967.67</v>
      </c>
      <c r="AE44" s="2">
        <f>ROUND(SUMIF(AA24:AA42,"=221149739",R24:R42),2)</f>
        <v>13427.69</v>
      </c>
      <c r="AF44" s="2">
        <f>ROUND(SUMIF(AA24:AA42,"=221149739",S24:S42),2)</f>
        <v>111142.63</v>
      </c>
      <c r="AG44" s="2">
        <f>ROUND(SUMIF(AA24:AA42,"=221149739",T24:T42),2)</f>
        <v>0</v>
      </c>
      <c r="AH44" s="2">
        <f>SUMIF(AA24:AA42,"=221149739",U24:U42)</f>
        <v>12721.016960000003</v>
      </c>
      <c r="AI44" s="2">
        <f>SUMIF(AA24:AA42,"=221149739",V24:V42)</f>
        <v>998.18500300000005</v>
      </c>
      <c r="AJ44" s="2">
        <f>ROUND(SUMIF(AA24:AA42,"=221149739",W24:W42),2)</f>
        <v>0</v>
      </c>
      <c r="AK44" s="2">
        <f>ROUND(SUMIF(AA24:AA42,"=221149739",X24:X42),2)</f>
        <v>127430.81</v>
      </c>
      <c r="AL44" s="2">
        <f>ROUND(SUMIF(AA24:AA42,"=221149739",Y24:Y42),2)</f>
        <v>72066.240000000005</v>
      </c>
      <c r="AM44" s="2"/>
      <c r="AN44" s="2"/>
      <c r="AO44" s="2">
        <f t="shared" ref="AO44:BD44" si="55">ROUND(BX44,2)</f>
        <v>0</v>
      </c>
      <c r="AP44" s="2">
        <f t="shared" si="55"/>
        <v>0</v>
      </c>
      <c r="AQ44" s="2">
        <f t="shared" si="55"/>
        <v>0</v>
      </c>
      <c r="AR44" s="2">
        <f t="shared" si="55"/>
        <v>3082609.75</v>
      </c>
      <c r="AS44" s="2">
        <f t="shared" si="55"/>
        <v>3082609.75</v>
      </c>
      <c r="AT44" s="2">
        <f t="shared" si="55"/>
        <v>0</v>
      </c>
      <c r="AU44" s="2">
        <f t="shared" si="55"/>
        <v>0</v>
      </c>
      <c r="AV44" s="2">
        <f t="shared" si="55"/>
        <v>2661002.4</v>
      </c>
      <c r="AW44" s="2">
        <f t="shared" si="55"/>
        <v>2661002.4</v>
      </c>
      <c r="AX44" s="2">
        <f t="shared" si="55"/>
        <v>0</v>
      </c>
      <c r="AY44" s="2">
        <f t="shared" si="55"/>
        <v>2661002.4</v>
      </c>
      <c r="AZ44" s="2">
        <f t="shared" si="55"/>
        <v>0</v>
      </c>
      <c r="BA44" s="2">
        <f t="shared" si="55"/>
        <v>0</v>
      </c>
      <c r="BB44" s="2">
        <f t="shared" si="55"/>
        <v>0</v>
      </c>
      <c r="BC44" s="2">
        <f t="shared" si="55"/>
        <v>0</v>
      </c>
      <c r="BD44" s="2">
        <f t="shared" si="55"/>
        <v>0</v>
      </c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>
        <f>ROUND(SUMIF(AA24:AA42,"=221149739",FQ24:FQ42),2)</f>
        <v>0</v>
      </c>
      <c r="BY44" s="2">
        <f>ROUND(SUMIF(AA24:AA42,"=221149739",FR24:FR42),2)</f>
        <v>0</v>
      </c>
      <c r="BZ44" s="2">
        <f>ROUND(SUMIF(AA24:AA42,"=221149739",GL24:GL42),2)</f>
        <v>0</v>
      </c>
      <c r="CA44" s="2">
        <f>ROUND(SUMIF(AA24:AA42,"=221149739",GM24:GM42),2)</f>
        <v>3082609.75</v>
      </c>
      <c r="CB44" s="2">
        <f>ROUND(SUMIF(AA24:AA42,"=221149739",GN24:GN42),2)</f>
        <v>3082609.75</v>
      </c>
      <c r="CC44" s="2">
        <f>ROUND(SUMIF(AA24:AA42,"=221149739",GO24:GO42),2)</f>
        <v>0</v>
      </c>
      <c r="CD44" s="2">
        <f>ROUND(SUMIF(AA24:AA42,"=221149739",GP24:GP42),2)</f>
        <v>0</v>
      </c>
      <c r="CE44" s="2">
        <f>AC44-BX44</f>
        <v>2661002.4</v>
      </c>
      <c r="CF44" s="2">
        <f>AC44-BY44</f>
        <v>2661002.4</v>
      </c>
      <c r="CG44" s="2">
        <f>BX44-BZ44</f>
        <v>0</v>
      </c>
      <c r="CH44" s="2">
        <f>AC44-BX44-BY44+BZ44</f>
        <v>2661002.4</v>
      </c>
      <c r="CI44" s="2">
        <f>BY44-BZ44</f>
        <v>0</v>
      </c>
      <c r="CJ44" s="2">
        <f>ROUND(SUMIF(AA24:AA42,"=221149739",GX24:GX42),2)</f>
        <v>0</v>
      </c>
      <c r="CK44" s="2">
        <f>ROUND(SUMIF(AA24:AA42,"=221149739",GY24:GY42),2)</f>
        <v>0</v>
      </c>
      <c r="CL44" s="2">
        <f>ROUND(SUMIF(AA24:AA42,"=221149739",GZ24:GZ42),2)</f>
        <v>0</v>
      </c>
      <c r="CM44" s="2">
        <f>ROUND(SUMIF(AA24:AA42,"=221149739",HD24:HD42),2)</f>
        <v>0</v>
      </c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>
        <v>0</v>
      </c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201</v>
      </c>
      <c r="F46" s="4">
        <f>ROUND(Source!O44,O46)</f>
        <v>2883112.7</v>
      </c>
      <c r="G46" s="4" t="s">
        <v>91</v>
      </c>
      <c r="H46" s="4" t="s">
        <v>92</v>
      </c>
      <c r="I46" s="4"/>
      <c r="J46" s="4"/>
      <c r="K46" s="4">
        <v>201</v>
      </c>
      <c r="L46" s="4">
        <v>1</v>
      </c>
      <c r="M46" s="4">
        <v>3</v>
      </c>
      <c r="N46" s="4" t="s">
        <v>2</v>
      </c>
      <c r="O46" s="4">
        <v>2</v>
      </c>
      <c r="P46" s="4"/>
      <c r="Q46" s="4"/>
      <c r="R46" s="4"/>
      <c r="S46" s="4"/>
      <c r="T46" s="4"/>
      <c r="U46" s="4"/>
      <c r="V46" s="4"/>
      <c r="W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202</v>
      </c>
      <c r="F47" s="4">
        <f>ROUND(Source!P44,O47)</f>
        <v>2661002.4</v>
      </c>
      <c r="G47" s="4" t="s">
        <v>93</v>
      </c>
      <c r="H47" s="4" t="s">
        <v>94</v>
      </c>
      <c r="I47" s="4"/>
      <c r="J47" s="4"/>
      <c r="K47" s="4">
        <v>202</v>
      </c>
      <c r="L47" s="4">
        <v>2</v>
      </c>
      <c r="M47" s="4">
        <v>3</v>
      </c>
      <c r="N47" s="4" t="s">
        <v>2</v>
      </c>
      <c r="O47" s="4">
        <v>2</v>
      </c>
      <c r="P47" s="4"/>
      <c r="Q47" s="4"/>
      <c r="R47" s="4"/>
      <c r="S47" s="4"/>
      <c r="T47" s="4"/>
      <c r="U47" s="4"/>
      <c r="V47" s="4"/>
      <c r="W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222</v>
      </c>
      <c r="F48" s="4">
        <f>ROUND(Source!AO44,O48)</f>
        <v>0</v>
      </c>
      <c r="G48" s="4" t="s">
        <v>95</v>
      </c>
      <c r="H48" s="4" t="s">
        <v>96</v>
      </c>
      <c r="I48" s="4"/>
      <c r="J48" s="4"/>
      <c r="K48" s="4">
        <v>222</v>
      </c>
      <c r="L48" s="4">
        <v>3</v>
      </c>
      <c r="M48" s="4">
        <v>3</v>
      </c>
      <c r="N48" s="4" t="s">
        <v>2</v>
      </c>
      <c r="O48" s="4">
        <v>2</v>
      </c>
      <c r="P48" s="4"/>
      <c r="Q48" s="4"/>
      <c r="R48" s="4"/>
      <c r="S48" s="4"/>
      <c r="T48" s="4"/>
      <c r="U48" s="4"/>
      <c r="V48" s="4"/>
      <c r="W48" s="4"/>
    </row>
    <row r="49" spans="1:23" x14ac:dyDescent="0.2">
      <c r="A49" s="4">
        <v>50</v>
      </c>
      <c r="B49" s="4">
        <v>0</v>
      </c>
      <c r="C49" s="4">
        <v>0</v>
      </c>
      <c r="D49" s="4">
        <v>1</v>
      </c>
      <c r="E49" s="4">
        <v>225</v>
      </c>
      <c r="F49" s="4">
        <f>ROUND(Source!AV44,O49)</f>
        <v>2661002.4</v>
      </c>
      <c r="G49" s="4" t="s">
        <v>97</v>
      </c>
      <c r="H49" s="4" t="s">
        <v>98</v>
      </c>
      <c r="I49" s="4"/>
      <c r="J49" s="4"/>
      <c r="K49" s="4">
        <v>225</v>
      </c>
      <c r="L49" s="4">
        <v>4</v>
      </c>
      <c r="M49" s="4">
        <v>3</v>
      </c>
      <c r="N49" s="4" t="s">
        <v>2</v>
      </c>
      <c r="O49" s="4">
        <v>2</v>
      </c>
      <c r="P49" s="4"/>
      <c r="Q49" s="4"/>
      <c r="R49" s="4"/>
      <c r="S49" s="4"/>
      <c r="T49" s="4"/>
      <c r="U49" s="4"/>
      <c r="V49" s="4"/>
      <c r="W49" s="4"/>
    </row>
    <row r="50" spans="1:23" x14ac:dyDescent="0.2">
      <c r="A50" s="4">
        <v>50</v>
      </c>
      <c r="B50" s="4">
        <v>0</v>
      </c>
      <c r="C50" s="4">
        <v>0</v>
      </c>
      <c r="D50" s="4">
        <v>1</v>
      </c>
      <c r="E50" s="4">
        <v>226</v>
      </c>
      <c r="F50" s="4">
        <f>ROUND(Source!AW44,O50)</f>
        <v>2661002.4</v>
      </c>
      <c r="G50" s="4" t="s">
        <v>99</v>
      </c>
      <c r="H50" s="4" t="s">
        <v>100</v>
      </c>
      <c r="I50" s="4"/>
      <c r="J50" s="4"/>
      <c r="K50" s="4">
        <v>226</v>
      </c>
      <c r="L50" s="4">
        <v>5</v>
      </c>
      <c r="M50" s="4">
        <v>3</v>
      </c>
      <c r="N50" s="4" t="s">
        <v>2</v>
      </c>
      <c r="O50" s="4">
        <v>2</v>
      </c>
      <c r="P50" s="4"/>
      <c r="Q50" s="4"/>
      <c r="R50" s="4"/>
      <c r="S50" s="4"/>
      <c r="T50" s="4"/>
      <c r="U50" s="4"/>
      <c r="V50" s="4"/>
      <c r="W50" s="4"/>
    </row>
    <row r="51" spans="1:23" x14ac:dyDescent="0.2">
      <c r="A51" s="4">
        <v>50</v>
      </c>
      <c r="B51" s="4">
        <v>0</v>
      </c>
      <c r="C51" s="4">
        <v>0</v>
      </c>
      <c r="D51" s="4">
        <v>1</v>
      </c>
      <c r="E51" s="4">
        <v>227</v>
      </c>
      <c r="F51" s="4">
        <f>ROUND(Source!AX44,O51)</f>
        <v>0</v>
      </c>
      <c r="G51" s="4" t="s">
        <v>101</v>
      </c>
      <c r="H51" s="4" t="s">
        <v>102</v>
      </c>
      <c r="I51" s="4"/>
      <c r="J51" s="4"/>
      <c r="K51" s="4">
        <v>227</v>
      </c>
      <c r="L51" s="4">
        <v>6</v>
      </c>
      <c r="M51" s="4">
        <v>3</v>
      </c>
      <c r="N51" s="4" t="s">
        <v>2</v>
      </c>
      <c r="O51" s="4">
        <v>2</v>
      </c>
      <c r="P51" s="4"/>
      <c r="Q51" s="4"/>
      <c r="R51" s="4"/>
      <c r="S51" s="4"/>
      <c r="T51" s="4"/>
      <c r="U51" s="4"/>
      <c r="V51" s="4"/>
      <c r="W51" s="4"/>
    </row>
    <row r="52" spans="1:23" x14ac:dyDescent="0.2">
      <c r="A52" s="4">
        <v>50</v>
      </c>
      <c r="B52" s="4">
        <v>0</v>
      </c>
      <c r="C52" s="4">
        <v>0</v>
      </c>
      <c r="D52" s="4">
        <v>1</v>
      </c>
      <c r="E52" s="4">
        <v>228</v>
      </c>
      <c r="F52" s="4">
        <f>ROUND(Source!AY44,O52)</f>
        <v>2661002.4</v>
      </c>
      <c r="G52" s="4" t="s">
        <v>103</v>
      </c>
      <c r="H52" s="4" t="s">
        <v>104</v>
      </c>
      <c r="I52" s="4"/>
      <c r="J52" s="4"/>
      <c r="K52" s="4">
        <v>228</v>
      </c>
      <c r="L52" s="4">
        <v>7</v>
      </c>
      <c r="M52" s="4">
        <v>3</v>
      </c>
      <c r="N52" s="4" t="s">
        <v>2</v>
      </c>
      <c r="O52" s="4">
        <v>2</v>
      </c>
      <c r="P52" s="4"/>
      <c r="Q52" s="4"/>
      <c r="R52" s="4"/>
      <c r="S52" s="4"/>
      <c r="T52" s="4"/>
      <c r="U52" s="4"/>
      <c r="V52" s="4"/>
      <c r="W52" s="4"/>
    </row>
    <row r="53" spans="1:23" x14ac:dyDescent="0.2">
      <c r="A53" s="4">
        <v>50</v>
      </c>
      <c r="B53" s="4">
        <v>0</v>
      </c>
      <c r="C53" s="4">
        <v>0</v>
      </c>
      <c r="D53" s="4">
        <v>1</v>
      </c>
      <c r="E53" s="4">
        <v>0</v>
      </c>
      <c r="F53" s="4">
        <f>ROUND(Source!AP44,O53)</f>
        <v>0</v>
      </c>
      <c r="G53" s="4" t="s">
        <v>105</v>
      </c>
      <c r="H53" s="4" t="s">
        <v>106</v>
      </c>
      <c r="I53" s="4"/>
      <c r="J53" s="4"/>
      <c r="K53" s="4">
        <v>216</v>
      </c>
      <c r="L53" s="4">
        <v>8</v>
      </c>
      <c r="M53" s="4">
        <v>3</v>
      </c>
      <c r="N53" s="4" t="s">
        <v>2</v>
      </c>
      <c r="O53" s="4">
        <v>2</v>
      </c>
      <c r="P53" s="4"/>
      <c r="Q53" s="4"/>
      <c r="R53" s="4"/>
      <c r="S53" s="4"/>
      <c r="T53" s="4"/>
      <c r="U53" s="4"/>
      <c r="V53" s="4"/>
      <c r="W53" s="4"/>
    </row>
    <row r="54" spans="1:23" x14ac:dyDescent="0.2">
      <c r="A54" s="4">
        <v>50</v>
      </c>
      <c r="B54" s="4">
        <v>0</v>
      </c>
      <c r="C54" s="4">
        <v>0</v>
      </c>
      <c r="D54" s="4">
        <v>1</v>
      </c>
      <c r="E54" s="4">
        <v>223</v>
      </c>
      <c r="F54" s="4">
        <f>ROUND(Source!AQ44,O54)</f>
        <v>0</v>
      </c>
      <c r="G54" s="4" t="s">
        <v>107</v>
      </c>
      <c r="H54" s="4" t="s">
        <v>108</v>
      </c>
      <c r="I54" s="4"/>
      <c r="J54" s="4"/>
      <c r="K54" s="4">
        <v>223</v>
      </c>
      <c r="L54" s="4">
        <v>9</v>
      </c>
      <c r="M54" s="4">
        <v>3</v>
      </c>
      <c r="N54" s="4" t="s">
        <v>2</v>
      </c>
      <c r="O54" s="4">
        <v>2</v>
      </c>
      <c r="P54" s="4"/>
      <c r="Q54" s="4"/>
      <c r="R54" s="4"/>
      <c r="S54" s="4"/>
      <c r="T54" s="4"/>
      <c r="U54" s="4"/>
      <c r="V54" s="4"/>
      <c r="W54" s="4"/>
    </row>
    <row r="55" spans="1:23" x14ac:dyDescent="0.2">
      <c r="A55" s="4">
        <v>50</v>
      </c>
      <c r="B55" s="4">
        <v>0</v>
      </c>
      <c r="C55" s="4">
        <v>0</v>
      </c>
      <c r="D55" s="4">
        <v>1</v>
      </c>
      <c r="E55" s="4">
        <v>229</v>
      </c>
      <c r="F55" s="4">
        <f>ROUND(Source!AZ44,O55)</f>
        <v>0</v>
      </c>
      <c r="G55" s="4" t="s">
        <v>109</v>
      </c>
      <c r="H55" s="4" t="s">
        <v>110</v>
      </c>
      <c r="I55" s="4"/>
      <c r="J55" s="4"/>
      <c r="K55" s="4">
        <v>229</v>
      </c>
      <c r="L55" s="4">
        <v>10</v>
      </c>
      <c r="M55" s="4">
        <v>3</v>
      </c>
      <c r="N55" s="4" t="s">
        <v>2</v>
      </c>
      <c r="O55" s="4">
        <v>2</v>
      </c>
      <c r="P55" s="4"/>
      <c r="Q55" s="4"/>
      <c r="R55" s="4"/>
      <c r="S55" s="4"/>
      <c r="T55" s="4"/>
      <c r="U55" s="4"/>
      <c r="V55" s="4"/>
      <c r="W55" s="4"/>
    </row>
    <row r="56" spans="1:23" x14ac:dyDescent="0.2">
      <c r="A56" s="4">
        <v>50</v>
      </c>
      <c r="B56" s="4">
        <v>0</v>
      </c>
      <c r="C56" s="4">
        <v>0</v>
      </c>
      <c r="D56" s="4">
        <v>1</v>
      </c>
      <c r="E56" s="4">
        <v>203</v>
      </c>
      <c r="F56" s="4">
        <f>ROUND(Source!Q44,O56)</f>
        <v>110967.67</v>
      </c>
      <c r="G56" s="4" t="s">
        <v>111</v>
      </c>
      <c r="H56" s="4" t="s">
        <v>112</v>
      </c>
      <c r="I56" s="4"/>
      <c r="J56" s="4"/>
      <c r="K56" s="4">
        <v>203</v>
      </c>
      <c r="L56" s="4">
        <v>11</v>
      </c>
      <c r="M56" s="4">
        <v>3</v>
      </c>
      <c r="N56" s="4" t="s">
        <v>2</v>
      </c>
      <c r="O56" s="4">
        <v>2</v>
      </c>
      <c r="P56" s="4"/>
      <c r="Q56" s="4"/>
      <c r="R56" s="4"/>
      <c r="S56" s="4"/>
      <c r="T56" s="4"/>
      <c r="U56" s="4"/>
      <c r="V56" s="4"/>
      <c r="W56" s="4"/>
    </row>
    <row r="57" spans="1:23" x14ac:dyDescent="0.2">
      <c r="A57" s="4">
        <v>50</v>
      </c>
      <c r="B57" s="4">
        <v>0</v>
      </c>
      <c r="C57" s="4">
        <v>0</v>
      </c>
      <c r="D57" s="4">
        <v>1</v>
      </c>
      <c r="E57" s="4">
        <v>231</v>
      </c>
      <c r="F57" s="4">
        <f>ROUND(Source!BB44,O57)</f>
        <v>0</v>
      </c>
      <c r="G57" s="4" t="s">
        <v>113</v>
      </c>
      <c r="H57" s="4" t="s">
        <v>114</v>
      </c>
      <c r="I57" s="4"/>
      <c r="J57" s="4"/>
      <c r="K57" s="4">
        <v>231</v>
      </c>
      <c r="L57" s="4">
        <v>12</v>
      </c>
      <c r="M57" s="4">
        <v>3</v>
      </c>
      <c r="N57" s="4" t="s">
        <v>2</v>
      </c>
      <c r="O57" s="4">
        <v>2</v>
      </c>
      <c r="P57" s="4"/>
      <c r="Q57" s="4"/>
      <c r="R57" s="4"/>
      <c r="S57" s="4"/>
      <c r="T57" s="4"/>
      <c r="U57" s="4"/>
      <c r="V57" s="4"/>
      <c r="W57" s="4"/>
    </row>
    <row r="58" spans="1:23" x14ac:dyDescent="0.2">
      <c r="A58" s="4">
        <v>50</v>
      </c>
      <c r="B58" s="4">
        <v>0</v>
      </c>
      <c r="C58" s="4">
        <v>0</v>
      </c>
      <c r="D58" s="4">
        <v>1</v>
      </c>
      <c r="E58" s="4">
        <v>204</v>
      </c>
      <c r="F58" s="4">
        <f>ROUND(Source!R44,O58)</f>
        <v>13427.69</v>
      </c>
      <c r="G58" s="4" t="s">
        <v>115</v>
      </c>
      <c r="H58" s="4" t="s">
        <v>116</v>
      </c>
      <c r="I58" s="4"/>
      <c r="J58" s="4"/>
      <c r="K58" s="4">
        <v>204</v>
      </c>
      <c r="L58" s="4">
        <v>13</v>
      </c>
      <c r="M58" s="4">
        <v>3</v>
      </c>
      <c r="N58" s="4" t="s">
        <v>2</v>
      </c>
      <c r="O58" s="4">
        <v>2</v>
      </c>
      <c r="P58" s="4"/>
      <c r="Q58" s="4"/>
      <c r="R58" s="4"/>
      <c r="S58" s="4"/>
      <c r="T58" s="4"/>
      <c r="U58" s="4"/>
      <c r="V58" s="4"/>
      <c r="W58" s="4"/>
    </row>
    <row r="59" spans="1:23" x14ac:dyDescent="0.2">
      <c r="A59" s="4">
        <v>50</v>
      </c>
      <c r="B59" s="4">
        <v>0</v>
      </c>
      <c r="C59" s="4">
        <v>0</v>
      </c>
      <c r="D59" s="4">
        <v>1</v>
      </c>
      <c r="E59" s="4">
        <v>0</v>
      </c>
      <c r="F59" s="4">
        <f>ROUND(Source!S44,O59)</f>
        <v>111142.63</v>
      </c>
      <c r="G59" s="4" t="s">
        <v>117</v>
      </c>
      <c r="H59" s="4" t="s">
        <v>118</v>
      </c>
      <c r="I59" s="4"/>
      <c r="J59" s="4"/>
      <c r="K59" s="4">
        <v>205</v>
      </c>
      <c r="L59" s="4">
        <v>14</v>
      </c>
      <c r="M59" s="4">
        <v>3</v>
      </c>
      <c r="N59" s="4" t="s">
        <v>2</v>
      </c>
      <c r="O59" s="4">
        <v>2</v>
      </c>
      <c r="P59" s="4"/>
      <c r="Q59" s="4"/>
      <c r="R59" s="4"/>
      <c r="S59" s="4"/>
      <c r="T59" s="4"/>
      <c r="U59" s="4"/>
      <c r="V59" s="4"/>
      <c r="W59" s="4"/>
    </row>
    <row r="60" spans="1:23" x14ac:dyDescent="0.2">
      <c r="A60" s="4">
        <v>50</v>
      </c>
      <c r="B60" s="4">
        <v>0</v>
      </c>
      <c r="C60" s="4">
        <v>0</v>
      </c>
      <c r="D60" s="4">
        <v>1</v>
      </c>
      <c r="E60" s="4">
        <v>232</v>
      </c>
      <c r="F60" s="4">
        <f>ROUND(Source!BC44,O60)</f>
        <v>0</v>
      </c>
      <c r="G60" s="4" t="s">
        <v>119</v>
      </c>
      <c r="H60" s="4" t="s">
        <v>120</v>
      </c>
      <c r="I60" s="4"/>
      <c r="J60" s="4"/>
      <c r="K60" s="4">
        <v>232</v>
      </c>
      <c r="L60" s="4">
        <v>15</v>
      </c>
      <c r="M60" s="4">
        <v>3</v>
      </c>
      <c r="N60" s="4" t="s">
        <v>2</v>
      </c>
      <c r="O60" s="4">
        <v>2</v>
      </c>
      <c r="P60" s="4"/>
      <c r="Q60" s="4"/>
      <c r="R60" s="4"/>
      <c r="S60" s="4"/>
      <c r="T60" s="4"/>
      <c r="U60" s="4"/>
      <c r="V60" s="4"/>
      <c r="W60" s="4"/>
    </row>
    <row r="61" spans="1:23" x14ac:dyDescent="0.2">
      <c r="A61" s="4">
        <v>50</v>
      </c>
      <c r="B61" s="4">
        <v>0</v>
      </c>
      <c r="C61" s="4">
        <v>0</v>
      </c>
      <c r="D61" s="4">
        <v>1</v>
      </c>
      <c r="E61" s="4">
        <v>0</v>
      </c>
      <c r="F61" s="4">
        <f>ROUND(Source!AS44,O61)</f>
        <v>3082609.75</v>
      </c>
      <c r="G61" s="4" t="s">
        <v>121</v>
      </c>
      <c r="H61" s="4" t="s">
        <v>122</v>
      </c>
      <c r="I61" s="4"/>
      <c r="J61" s="4"/>
      <c r="K61" s="4">
        <v>214</v>
      </c>
      <c r="L61" s="4">
        <v>16</v>
      </c>
      <c r="M61" s="4">
        <v>3</v>
      </c>
      <c r="N61" s="4" t="s">
        <v>2</v>
      </c>
      <c r="O61" s="4">
        <v>2</v>
      </c>
      <c r="P61" s="4"/>
      <c r="Q61" s="4"/>
      <c r="R61" s="4"/>
      <c r="S61" s="4"/>
      <c r="T61" s="4"/>
      <c r="U61" s="4"/>
      <c r="V61" s="4"/>
      <c r="W61" s="4"/>
    </row>
    <row r="62" spans="1:23" x14ac:dyDescent="0.2">
      <c r="A62" s="4">
        <v>50</v>
      </c>
      <c r="B62" s="4">
        <v>0</v>
      </c>
      <c r="C62" s="4">
        <v>0</v>
      </c>
      <c r="D62" s="4">
        <v>1</v>
      </c>
      <c r="E62" s="4">
        <v>0</v>
      </c>
      <c r="F62" s="4">
        <f>ROUND(Source!AT44,O62)</f>
        <v>0</v>
      </c>
      <c r="G62" s="4" t="s">
        <v>123</v>
      </c>
      <c r="H62" s="4" t="s">
        <v>124</v>
      </c>
      <c r="I62" s="4"/>
      <c r="J62" s="4"/>
      <c r="K62" s="4">
        <v>215</v>
      </c>
      <c r="L62" s="4">
        <v>17</v>
      </c>
      <c r="M62" s="4">
        <v>3</v>
      </c>
      <c r="N62" s="4" t="s">
        <v>2</v>
      </c>
      <c r="O62" s="4">
        <v>2</v>
      </c>
      <c r="P62" s="4"/>
      <c r="Q62" s="4"/>
      <c r="R62" s="4"/>
      <c r="S62" s="4"/>
      <c r="T62" s="4"/>
      <c r="U62" s="4"/>
      <c r="V62" s="4"/>
      <c r="W62" s="4"/>
    </row>
    <row r="63" spans="1:23" x14ac:dyDescent="0.2">
      <c r="A63" s="4">
        <v>50</v>
      </c>
      <c r="B63" s="4">
        <v>0</v>
      </c>
      <c r="C63" s="4">
        <v>0</v>
      </c>
      <c r="D63" s="4">
        <v>1</v>
      </c>
      <c r="E63" s="4">
        <v>0</v>
      </c>
      <c r="F63" s="4">
        <f>ROUND(Source!AU44,O63)</f>
        <v>0</v>
      </c>
      <c r="G63" s="4" t="s">
        <v>125</v>
      </c>
      <c r="H63" s="4" t="s">
        <v>126</v>
      </c>
      <c r="I63" s="4"/>
      <c r="J63" s="4"/>
      <c r="K63" s="4">
        <v>217</v>
      </c>
      <c r="L63" s="4">
        <v>18</v>
      </c>
      <c r="M63" s="4">
        <v>3</v>
      </c>
      <c r="N63" s="4" t="s">
        <v>2</v>
      </c>
      <c r="O63" s="4">
        <v>2</v>
      </c>
      <c r="P63" s="4"/>
      <c r="Q63" s="4"/>
      <c r="R63" s="4"/>
      <c r="S63" s="4"/>
      <c r="T63" s="4"/>
      <c r="U63" s="4"/>
      <c r="V63" s="4"/>
      <c r="W63" s="4"/>
    </row>
    <row r="64" spans="1:23" x14ac:dyDescent="0.2">
      <c r="A64" s="4">
        <v>50</v>
      </c>
      <c r="B64" s="4">
        <v>0</v>
      </c>
      <c r="C64" s="4">
        <v>0</v>
      </c>
      <c r="D64" s="4">
        <v>1</v>
      </c>
      <c r="E64" s="4">
        <v>230</v>
      </c>
      <c r="F64" s="4">
        <f>ROUND(Source!BA44,O64)</f>
        <v>0</v>
      </c>
      <c r="G64" s="4" t="s">
        <v>127</v>
      </c>
      <c r="H64" s="4" t="s">
        <v>128</v>
      </c>
      <c r="I64" s="4"/>
      <c r="J64" s="4"/>
      <c r="K64" s="4">
        <v>230</v>
      </c>
      <c r="L64" s="4">
        <v>19</v>
      </c>
      <c r="M64" s="4">
        <v>3</v>
      </c>
      <c r="N64" s="4" t="s">
        <v>2</v>
      </c>
      <c r="O64" s="4">
        <v>2</v>
      </c>
      <c r="P64" s="4"/>
      <c r="Q64" s="4"/>
      <c r="R64" s="4"/>
      <c r="S64" s="4"/>
      <c r="T64" s="4"/>
      <c r="U64" s="4"/>
      <c r="V64" s="4"/>
      <c r="W64" s="4"/>
    </row>
    <row r="65" spans="1:23" x14ac:dyDescent="0.2">
      <c r="A65" s="4">
        <v>50</v>
      </c>
      <c r="B65" s="4">
        <v>0</v>
      </c>
      <c r="C65" s="4">
        <v>0</v>
      </c>
      <c r="D65" s="4">
        <v>1</v>
      </c>
      <c r="E65" s="4">
        <v>206</v>
      </c>
      <c r="F65" s="4">
        <f>ROUND(Source!T44,O65)</f>
        <v>0</v>
      </c>
      <c r="G65" s="4" t="s">
        <v>129</v>
      </c>
      <c r="H65" s="4" t="s">
        <v>130</v>
      </c>
      <c r="I65" s="4"/>
      <c r="J65" s="4"/>
      <c r="K65" s="4">
        <v>206</v>
      </c>
      <c r="L65" s="4">
        <v>20</v>
      </c>
      <c r="M65" s="4">
        <v>3</v>
      </c>
      <c r="N65" s="4" t="s">
        <v>2</v>
      </c>
      <c r="O65" s="4">
        <v>2</v>
      </c>
      <c r="P65" s="4"/>
      <c r="Q65" s="4"/>
      <c r="R65" s="4"/>
      <c r="S65" s="4"/>
      <c r="T65" s="4"/>
      <c r="U65" s="4"/>
      <c r="V65" s="4"/>
      <c r="W65" s="4"/>
    </row>
    <row r="66" spans="1:23" x14ac:dyDescent="0.2">
      <c r="A66" s="4">
        <v>50</v>
      </c>
      <c r="B66" s="4">
        <v>0</v>
      </c>
      <c r="C66" s="4">
        <v>0</v>
      </c>
      <c r="D66" s="4">
        <v>1</v>
      </c>
      <c r="E66" s="4">
        <v>0</v>
      </c>
      <c r="F66" s="4">
        <f>Source!U44</f>
        <v>12721.016960000003</v>
      </c>
      <c r="G66" s="4" t="s">
        <v>131</v>
      </c>
      <c r="H66" s="4" t="s">
        <v>132</v>
      </c>
      <c r="I66" s="4"/>
      <c r="J66" s="4"/>
      <c r="K66" s="4">
        <v>207</v>
      </c>
      <c r="L66" s="4">
        <v>21</v>
      </c>
      <c r="M66" s="4">
        <v>3</v>
      </c>
      <c r="N66" s="4" t="s">
        <v>2</v>
      </c>
      <c r="O66" s="4">
        <v>-1</v>
      </c>
      <c r="P66" s="4"/>
      <c r="Q66" s="4"/>
      <c r="R66" s="4"/>
      <c r="S66" s="4"/>
      <c r="T66" s="4"/>
      <c r="U66" s="4"/>
      <c r="V66" s="4"/>
      <c r="W66" s="4"/>
    </row>
    <row r="67" spans="1:23" x14ac:dyDescent="0.2">
      <c r="A67" s="4">
        <v>50</v>
      </c>
      <c r="B67" s="4">
        <v>0</v>
      </c>
      <c r="C67" s="4">
        <v>0</v>
      </c>
      <c r="D67" s="4">
        <v>1</v>
      </c>
      <c r="E67" s="4">
        <v>208</v>
      </c>
      <c r="F67" s="4">
        <f>Source!V44</f>
        <v>998.18500300000005</v>
      </c>
      <c r="G67" s="4" t="s">
        <v>133</v>
      </c>
      <c r="H67" s="4" t="s">
        <v>134</v>
      </c>
      <c r="I67" s="4"/>
      <c r="J67" s="4"/>
      <c r="K67" s="4">
        <v>208</v>
      </c>
      <c r="L67" s="4">
        <v>22</v>
      </c>
      <c r="M67" s="4">
        <v>3</v>
      </c>
      <c r="N67" s="4" t="s">
        <v>2</v>
      </c>
      <c r="O67" s="4">
        <v>-1</v>
      </c>
      <c r="P67" s="4"/>
      <c r="Q67" s="4"/>
      <c r="R67" s="4"/>
      <c r="S67" s="4"/>
      <c r="T67" s="4"/>
      <c r="U67" s="4"/>
      <c r="V67" s="4"/>
      <c r="W67" s="4"/>
    </row>
    <row r="68" spans="1:23" x14ac:dyDescent="0.2">
      <c r="A68" s="4">
        <v>50</v>
      </c>
      <c r="B68" s="4">
        <v>0</v>
      </c>
      <c r="C68" s="4">
        <v>0</v>
      </c>
      <c r="D68" s="4">
        <v>1</v>
      </c>
      <c r="E68" s="4">
        <v>209</v>
      </c>
      <c r="F68" s="4">
        <f>ROUND(Source!W44,O68)</f>
        <v>0</v>
      </c>
      <c r="G68" s="4" t="s">
        <v>135</v>
      </c>
      <c r="H68" s="4" t="s">
        <v>136</v>
      </c>
      <c r="I68" s="4"/>
      <c r="J68" s="4"/>
      <c r="K68" s="4">
        <v>209</v>
      </c>
      <c r="L68" s="4">
        <v>23</v>
      </c>
      <c r="M68" s="4">
        <v>3</v>
      </c>
      <c r="N68" s="4" t="s">
        <v>2</v>
      </c>
      <c r="O68" s="4">
        <v>2</v>
      </c>
      <c r="P68" s="4"/>
      <c r="Q68" s="4"/>
      <c r="R68" s="4"/>
      <c r="S68" s="4"/>
      <c r="T68" s="4"/>
      <c r="U68" s="4"/>
      <c r="V68" s="4"/>
      <c r="W68" s="4"/>
    </row>
    <row r="69" spans="1:23" x14ac:dyDescent="0.2">
      <c r="A69" s="4">
        <v>50</v>
      </c>
      <c r="B69" s="4">
        <v>0</v>
      </c>
      <c r="C69" s="4">
        <v>0</v>
      </c>
      <c r="D69" s="4">
        <v>1</v>
      </c>
      <c r="E69" s="4">
        <v>233</v>
      </c>
      <c r="F69" s="4">
        <f>ROUND(Source!BD44,O69)</f>
        <v>0</v>
      </c>
      <c r="G69" s="4" t="s">
        <v>137</v>
      </c>
      <c r="H69" s="4" t="s">
        <v>138</v>
      </c>
      <c r="I69" s="4"/>
      <c r="J69" s="4"/>
      <c r="K69" s="4">
        <v>233</v>
      </c>
      <c r="L69" s="4">
        <v>24</v>
      </c>
      <c r="M69" s="4">
        <v>3</v>
      </c>
      <c r="N69" s="4" t="s">
        <v>2</v>
      </c>
      <c r="O69" s="4">
        <v>2</v>
      </c>
      <c r="P69" s="4"/>
      <c r="Q69" s="4"/>
      <c r="R69" s="4"/>
      <c r="S69" s="4"/>
      <c r="T69" s="4"/>
      <c r="U69" s="4"/>
      <c r="V69" s="4"/>
      <c r="W69" s="4"/>
    </row>
    <row r="70" spans="1:23" x14ac:dyDescent="0.2">
      <c r="A70" s="4">
        <v>50</v>
      </c>
      <c r="B70" s="4">
        <v>0</v>
      </c>
      <c r="C70" s="4">
        <v>0</v>
      </c>
      <c r="D70" s="4">
        <v>1</v>
      </c>
      <c r="E70" s="4">
        <v>210</v>
      </c>
      <c r="F70" s="4">
        <f>ROUND(Source!X44,O70)</f>
        <v>127430.81</v>
      </c>
      <c r="G70" s="4" t="s">
        <v>139</v>
      </c>
      <c r="H70" s="4" t="s">
        <v>140</v>
      </c>
      <c r="I70" s="4"/>
      <c r="J70" s="4"/>
      <c r="K70" s="4">
        <v>210</v>
      </c>
      <c r="L70" s="4">
        <v>25</v>
      </c>
      <c r="M70" s="4">
        <v>3</v>
      </c>
      <c r="N70" s="4" t="s">
        <v>2</v>
      </c>
      <c r="O70" s="4">
        <v>2</v>
      </c>
      <c r="P70" s="4"/>
      <c r="Q70" s="4"/>
      <c r="R70" s="4"/>
      <c r="S70" s="4"/>
      <c r="T70" s="4"/>
      <c r="U70" s="4"/>
      <c r="V70" s="4"/>
      <c r="W70" s="4"/>
    </row>
    <row r="71" spans="1:23" x14ac:dyDescent="0.2">
      <c r="A71" s="4">
        <v>50</v>
      </c>
      <c r="B71" s="4">
        <v>0</v>
      </c>
      <c r="C71" s="4">
        <v>0</v>
      </c>
      <c r="D71" s="4">
        <v>1</v>
      </c>
      <c r="E71" s="4">
        <v>211</v>
      </c>
      <c r="F71" s="4">
        <f>ROUND(Source!Y44,O71)</f>
        <v>72066.240000000005</v>
      </c>
      <c r="G71" s="4" t="s">
        <v>141</v>
      </c>
      <c r="H71" s="4" t="s">
        <v>142</v>
      </c>
      <c r="I71" s="4"/>
      <c r="J71" s="4"/>
      <c r="K71" s="4">
        <v>211</v>
      </c>
      <c r="L71" s="4">
        <v>26</v>
      </c>
      <c r="M71" s="4">
        <v>3</v>
      </c>
      <c r="N71" s="4" t="s">
        <v>2</v>
      </c>
      <c r="O71" s="4">
        <v>2</v>
      </c>
      <c r="P71" s="4"/>
      <c r="Q71" s="4"/>
      <c r="R71" s="4"/>
      <c r="S71" s="4"/>
      <c r="T71" s="4"/>
      <c r="U71" s="4"/>
      <c r="V71" s="4"/>
      <c r="W71" s="4"/>
    </row>
    <row r="72" spans="1:23" x14ac:dyDescent="0.2">
      <c r="A72" s="4">
        <v>50</v>
      </c>
      <c r="B72" s="4">
        <v>0</v>
      </c>
      <c r="C72" s="4">
        <v>0</v>
      </c>
      <c r="D72" s="4">
        <v>1</v>
      </c>
      <c r="E72" s="4">
        <v>224</v>
      </c>
      <c r="F72" s="4">
        <f>ROUND(Source!AR44,O72)</f>
        <v>3082609.75</v>
      </c>
      <c r="G72" s="4" t="s">
        <v>143</v>
      </c>
      <c r="H72" s="4" t="s">
        <v>144</v>
      </c>
      <c r="I72" s="4"/>
      <c r="J72" s="4"/>
      <c r="K72" s="4">
        <v>224</v>
      </c>
      <c r="L72" s="4">
        <v>27</v>
      </c>
      <c r="M72" s="4">
        <v>3</v>
      </c>
      <c r="N72" s="4" t="s">
        <v>2</v>
      </c>
      <c r="O72" s="4">
        <v>2</v>
      </c>
      <c r="P72" s="4"/>
      <c r="Q72" s="4"/>
      <c r="R72" s="4"/>
      <c r="S72" s="4"/>
      <c r="T72" s="4"/>
      <c r="U72" s="4"/>
      <c r="V72" s="4"/>
      <c r="W72" s="4"/>
    </row>
    <row r="73" spans="1:23" x14ac:dyDescent="0.2">
      <c r="A73" s="4">
        <v>50</v>
      </c>
      <c r="B73" s="4">
        <v>0</v>
      </c>
      <c r="C73" s="4">
        <v>0</v>
      </c>
      <c r="D73" s="4">
        <v>2</v>
      </c>
      <c r="E73" s="4">
        <v>0</v>
      </c>
      <c r="F73" s="4">
        <v>0</v>
      </c>
      <c r="G73" s="4" t="s">
        <v>145</v>
      </c>
      <c r="H73" s="4" t="s">
        <v>146</v>
      </c>
      <c r="I73" s="4"/>
      <c r="J73" s="4"/>
      <c r="K73" s="4">
        <v>212</v>
      </c>
      <c r="L73" s="4">
        <v>28</v>
      </c>
      <c r="M73" s="4">
        <v>1</v>
      </c>
      <c r="N73" s="4" t="s">
        <v>2</v>
      </c>
      <c r="O73" s="4">
        <v>0</v>
      </c>
      <c r="P73" s="4"/>
      <c r="Q73" s="4"/>
      <c r="R73" s="4"/>
      <c r="S73" s="4"/>
      <c r="T73" s="4"/>
      <c r="U73" s="4"/>
      <c r="V73" s="4"/>
      <c r="W73" s="4"/>
    </row>
    <row r="74" spans="1:23" x14ac:dyDescent="0.2">
      <c r="A74" s="4">
        <v>50</v>
      </c>
      <c r="B74" s="4">
        <v>0</v>
      </c>
      <c r="C74" s="4">
        <v>0</v>
      </c>
      <c r="D74" s="4">
        <v>2</v>
      </c>
      <c r="E74" s="4">
        <v>0</v>
      </c>
      <c r="F74" s="4">
        <v>0</v>
      </c>
      <c r="G74" s="4" t="s">
        <v>147</v>
      </c>
      <c r="H74" s="4" t="s">
        <v>148</v>
      </c>
      <c r="I74" s="4"/>
      <c r="J74" s="4"/>
      <c r="K74" s="4">
        <v>212</v>
      </c>
      <c r="L74" s="4">
        <v>29</v>
      </c>
      <c r="M74" s="4">
        <v>1</v>
      </c>
      <c r="N74" s="4" t="s">
        <v>149</v>
      </c>
      <c r="O74" s="4">
        <v>0</v>
      </c>
      <c r="P74" s="4"/>
      <c r="Q74" s="4"/>
      <c r="R74" s="4"/>
      <c r="S74" s="4"/>
      <c r="T74" s="4"/>
      <c r="U74" s="4"/>
      <c r="V74" s="4"/>
      <c r="W74" s="4"/>
    </row>
    <row r="75" spans="1:23" x14ac:dyDescent="0.2">
      <c r="A75" s="4">
        <v>50</v>
      </c>
      <c r="B75" s="4">
        <v>0</v>
      </c>
      <c r="C75" s="4">
        <v>0</v>
      </c>
      <c r="D75" s="4">
        <v>2</v>
      </c>
      <c r="E75" s="4">
        <v>0</v>
      </c>
      <c r="F75" s="4">
        <v>0</v>
      </c>
      <c r="G75" s="4" t="s">
        <v>150</v>
      </c>
      <c r="H75" s="4" t="s">
        <v>151</v>
      </c>
      <c r="I75" s="4"/>
      <c r="J75" s="4"/>
      <c r="K75" s="4">
        <v>212</v>
      </c>
      <c r="L75" s="4">
        <v>30</v>
      </c>
      <c r="M75" s="4">
        <v>1</v>
      </c>
      <c r="N75" s="4" t="s">
        <v>152</v>
      </c>
      <c r="O75" s="4">
        <v>0</v>
      </c>
      <c r="P75" s="4"/>
      <c r="Q75" s="4"/>
      <c r="R75" s="4"/>
      <c r="S75" s="4"/>
      <c r="T75" s="4"/>
      <c r="U75" s="4"/>
      <c r="V75" s="4"/>
      <c r="W75" s="4"/>
    </row>
    <row r="76" spans="1:23" x14ac:dyDescent="0.2">
      <c r="A76" s="4">
        <v>50</v>
      </c>
      <c r="B76" s="4">
        <v>0</v>
      </c>
      <c r="C76" s="4">
        <v>0</v>
      </c>
      <c r="D76" s="4">
        <v>2</v>
      </c>
      <c r="E76" s="4">
        <v>0</v>
      </c>
      <c r="F76" s="4">
        <v>0</v>
      </c>
      <c r="G76" s="4" t="s">
        <v>153</v>
      </c>
      <c r="H76" s="4" t="s">
        <v>154</v>
      </c>
      <c r="I76" s="4"/>
      <c r="J76" s="4"/>
      <c r="K76" s="4">
        <v>212</v>
      </c>
      <c r="L76" s="4">
        <v>31</v>
      </c>
      <c r="M76" s="4">
        <v>1</v>
      </c>
      <c r="N76" s="4" t="s">
        <v>149</v>
      </c>
      <c r="O76" s="4">
        <v>0</v>
      </c>
      <c r="P76" s="4"/>
      <c r="Q76" s="4"/>
      <c r="R76" s="4"/>
      <c r="S76" s="4"/>
      <c r="T76" s="4"/>
      <c r="U76" s="4"/>
      <c r="V76" s="4"/>
      <c r="W76" s="4"/>
    </row>
    <row r="77" spans="1:23" x14ac:dyDescent="0.2">
      <c r="A77" s="4">
        <v>50</v>
      </c>
      <c r="B77" s="4">
        <v>0</v>
      </c>
      <c r="C77" s="4">
        <v>0</v>
      </c>
      <c r="D77" s="4">
        <v>2</v>
      </c>
      <c r="E77" s="4">
        <v>0</v>
      </c>
      <c r="F77" s="4">
        <v>0</v>
      </c>
      <c r="G77" s="4" t="s">
        <v>155</v>
      </c>
      <c r="H77" s="4" t="s">
        <v>156</v>
      </c>
      <c r="I77" s="4"/>
      <c r="J77" s="4"/>
      <c r="K77" s="4">
        <v>212</v>
      </c>
      <c r="L77" s="4">
        <v>32</v>
      </c>
      <c r="M77" s="4">
        <v>1</v>
      </c>
      <c r="N77" s="4" t="s">
        <v>157</v>
      </c>
      <c r="O77" s="4">
        <v>0</v>
      </c>
      <c r="P77" s="4"/>
      <c r="Q77" s="4"/>
      <c r="R77" s="4"/>
      <c r="S77" s="4"/>
      <c r="T77" s="4"/>
      <c r="U77" s="4"/>
      <c r="V77" s="4"/>
      <c r="W77" s="4"/>
    </row>
    <row r="78" spans="1:23" x14ac:dyDescent="0.2">
      <c r="A78" s="4">
        <v>50</v>
      </c>
      <c r="B78" s="4">
        <v>0</v>
      </c>
      <c r="C78" s="4">
        <v>0</v>
      </c>
      <c r="D78" s="4">
        <v>2</v>
      </c>
      <c r="E78" s="4">
        <v>0</v>
      </c>
      <c r="F78" s="4">
        <v>0</v>
      </c>
      <c r="G78" s="4" t="s">
        <v>158</v>
      </c>
      <c r="H78" s="4" t="s">
        <v>159</v>
      </c>
      <c r="I78" s="4"/>
      <c r="J78" s="4"/>
      <c r="K78" s="4">
        <v>212</v>
      </c>
      <c r="L78" s="4">
        <v>33</v>
      </c>
      <c r="M78" s="4">
        <v>1</v>
      </c>
      <c r="N78" s="4" t="s">
        <v>157</v>
      </c>
      <c r="O78" s="4">
        <v>0</v>
      </c>
      <c r="P78" s="4"/>
      <c r="Q78" s="4"/>
      <c r="R78" s="4"/>
      <c r="S78" s="4"/>
      <c r="T78" s="4"/>
      <c r="U78" s="4"/>
      <c r="V78" s="4"/>
      <c r="W78" s="4"/>
    </row>
    <row r="79" spans="1:23" x14ac:dyDescent="0.2">
      <c r="A79" s="4">
        <v>50</v>
      </c>
      <c r="B79" s="4">
        <v>0</v>
      </c>
      <c r="C79" s="4">
        <v>0</v>
      </c>
      <c r="D79" s="4">
        <v>2</v>
      </c>
      <c r="E79" s="4">
        <v>0</v>
      </c>
      <c r="F79" s="4">
        <v>0</v>
      </c>
      <c r="G79" s="4" t="s">
        <v>160</v>
      </c>
      <c r="H79" s="4" t="s">
        <v>161</v>
      </c>
      <c r="I79" s="4"/>
      <c r="J79" s="4"/>
      <c r="K79" s="4">
        <v>212</v>
      </c>
      <c r="L79" s="4">
        <v>34</v>
      </c>
      <c r="M79" s="4">
        <v>1</v>
      </c>
      <c r="N79" s="4" t="s">
        <v>162</v>
      </c>
      <c r="O79" s="4">
        <v>0</v>
      </c>
      <c r="P79" s="4"/>
      <c r="Q79" s="4"/>
      <c r="R79" s="4"/>
      <c r="S79" s="4"/>
      <c r="T79" s="4"/>
      <c r="U79" s="4"/>
      <c r="V79" s="4"/>
      <c r="W79" s="4"/>
    </row>
    <row r="80" spans="1:23" x14ac:dyDescent="0.2">
      <c r="A80" s="4">
        <v>50</v>
      </c>
      <c r="B80" s="4">
        <v>0</v>
      </c>
      <c r="C80" s="4">
        <v>0</v>
      </c>
      <c r="D80" s="4">
        <v>2</v>
      </c>
      <c r="E80" s="4">
        <v>0</v>
      </c>
      <c r="F80" s="4">
        <f>ROUND((ROUND(F73,0)+ROUND(F74,0)+ROUND(F75,0)+ROUND(F76,0)+ROUND(F77,0)+ROUND(F78,0)+ROUND(F79,0)),O80)</f>
        <v>0</v>
      </c>
      <c r="G80" s="4" t="s">
        <v>163</v>
      </c>
      <c r="H80" s="4" t="s">
        <v>164</v>
      </c>
      <c r="I80" s="4"/>
      <c r="J80" s="4"/>
      <c r="K80" s="4">
        <v>212</v>
      </c>
      <c r="L80" s="4">
        <v>35</v>
      </c>
      <c r="M80" s="4">
        <v>1</v>
      </c>
      <c r="N80" s="4" t="s">
        <v>165</v>
      </c>
      <c r="O80" s="4">
        <v>0</v>
      </c>
      <c r="P80" s="4"/>
      <c r="Q80" s="4"/>
      <c r="R80" s="4"/>
      <c r="S80" s="4"/>
      <c r="T80" s="4"/>
      <c r="U80" s="4"/>
      <c r="V80" s="4"/>
      <c r="W80" s="4"/>
    </row>
    <row r="81" spans="1:23" x14ac:dyDescent="0.2">
      <c r="A81" s="4">
        <v>50</v>
      </c>
      <c r="B81" s="4">
        <v>0</v>
      </c>
      <c r="C81" s="4">
        <v>0</v>
      </c>
      <c r="D81" s="4">
        <v>2</v>
      </c>
      <c r="E81" s="4">
        <v>0</v>
      </c>
      <c r="F81" s="4">
        <f>ROUND(F82+F85+F86+F83,O81)</f>
        <v>0</v>
      </c>
      <c r="G81" s="4" t="s">
        <v>166</v>
      </c>
      <c r="H81" s="4" t="s">
        <v>167</v>
      </c>
      <c r="I81" s="4"/>
      <c r="J81" s="4"/>
      <c r="K81" s="4">
        <v>212</v>
      </c>
      <c r="L81" s="4">
        <v>36</v>
      </c>
      <c r="M81" s="4">
        <v>1</v>
      </c>
      <c r="N81" s="4" t="s">
        <v>2</v>
      </c>
      <c r="O81" s="4">
        <v>0</v>
      </c>
      <c r="P81" s="4"/>
      <c r="Q81" s="4"/>
      <c r="R81" s="4"/>
      <c r="S81" s="4"/>
      <c r="T81" s="4"/>
      <c r="U81" s="4"/>
      <c r="V81" s="4"/>
      <c r="W81" s="4"/>
    </row>
    <row r="82" spans="1:23" x14ac:dyDescent="0.2">
      <c r="A82" s="4">
        <v>50</v>
      </c>
      <c r="B82" s="4">
        <v>0</v>
      </c>
      <c r="C82" s="4">
        <v>0</v>
      </c>
      <c r="D82" s="4">
        <v>2</v>
      </c>
      <c r="E82" s="4">
        <v>0</v>
      </c>
      <c r="F82" s="4">
        <v>0</v>
      </c>
      <c r="G82" s="4" t="s">
        <v>168</v>
      </c>
      <c r="H82" s="4" t="s">
        <v>169</v>
      </c>
      <c r="I82" s="4"/>
      <c r="J82" s="4"/>
      <c r="K82" s="4">
        <v>212</v>
      </c>
      <c r="L82" s="4">
        <v>37</v>
      </c>
      <c r="M82" s="4">
        <v>3</v>
      </c>
      <c r="N82" s="4" t="s">
        <v>2</v>
      </c>
      <c r="O82" s="4">
        <v>0</v>
      </c>
      <c r="P82" s="4"/>
      <c r="Q82" s="4"/>
      <c r="R82" s="4"/>
      <c r="S82" s="4"/>
      <c r="T82" s="4"/>
      <c r="U82" s="4"/>
      <c r="V82" s="4"/>
      <c r="W82" s="4"/>
    </row>
    <row r="83" spans="1:23" x14ac:dyDescent="0.2">
      <c r="A83" s="4">
        <v>50</v>
      </c>
      <c r="B83" s="4">
        <v>0</v>
      </c>
      <c r="C83" s="4">
        <v>0</v>
      </c>
      <c r="D83" s="4">
        <v>2</v>
      </c>
      <c r="E83" s="4">
        <v>0</v>
      </c>
      <c r="F83" s="4">
        <v>0</v>
      </c>
      <c r="G83" s="4" t="s">
        <v>170</v>
      </c>
      <c r="H83" s="4" t="s">
        <v>171</v>
      </c>
      <c r="I83" s="4"/>
      <c r="J83" s="4"/>
      <c r="K83" s="4">
        <v>212</v>
      </c>
      <c r="L83" s="4">
        <v>38</v>
      </c>
      <c r="M83" s="4">
        <v>1</v>
      </c>
      <c r="N83" s="4" t="s">
        <v>2</v>
      </c>
      <c r="O83" s="4">
        <v>0</v>
      </c>
      <c r="P83" s="4"/>
      <c r="Q83" s="4"/>
      <c r="R83" s="4"/>
      <c r="S83" s="4"/>
      <c r="T83" s="4"/>
      <c r="U83" s="4"/>
      <c r="V83" s="4"/>
      <c r="W83" s="4"/>
    </row>
    <row r="84" spans="1:23" x14ac:dyDescent="0.2">
      <c r="A84" s="4">
        <v>50</v>
      </c>
      <c r="B84" s="4">
        <v>0</v>
      </c>
      <c r="C84" s="4">
        <v>0</v>
      </c>
      <c r="D84" s="4">
        <v>2</v>
      </c>
      <c r="E84" s="4">
        <v>0</v>
      </c>
      <c r="F84" s="4">
        <v>0</v>
      </c>
      <c r="G84" s="4" t="s">
        <v>172</v>
      </c>
      <c r="H84" s="4" t="s">
        <v>130</v>
      </c>
      <c r="I84" s="4"/>
      <c r="J84" s="4"/>
      <c r="K84" s="4">
        <v>212</v>
      </c>
      <c r="L84" s="4">
        <v>39</v>
      </c>
      <c r="M84" s="4">
        <v>1</v>
      </c>
      <c r="N84" s="4" t="s">
        <v>2</v>
      </c>
      <c r="O84" s="4">
        <v>0</v>
      </c>
      <c r="P84" s="4"/>
      <c r="Q84" s="4"/>
      <c r="R84" s="4"/>
      <c r="S84" s="4"/>
      <c r="T84" s="4"/>
      <c r="U84" s="4"/>
      <c r="V84" s="4"/>
      <c r="W84" s="4"/>
    </row>
    <row r="85" spans="1:23" x14ac:dyDescent="0.2">
      <c r="A85" s="4">
        <v>50</v>
      </c>
      <c r="B85" s="4">
        <v>0</v>
      </c>
      <c r="C85" s="4">
        <v>0</v>
      </c>
      <c r="D85" s="4">
        <v>2</v>
      </c>
      <c r="E85" s="4">
        <v>0</v>
      </c>
      <c r="F85" s="4">
        <v>0</v>
      </c>
      <c r="G85" s="4" t="s">
        <v>173</v>
      </c>
      <c r="H85" s="4" t="s">
        <v>174</v>
      </c>
      <c r="I85" s="4"/>
      <c r="J85" s="4"/>
      <c r="K85" s="4">
        <v>212</v>
      </c>
      <c r="L85" s="4">
        <v>40</v>
      </c>
      <c r="M85" s="4">
        <v>3</v>
      </c>
      <c r="N85" s="4" t="s">
        <v>2</v>
      </c>
      <c r="O85" s="4">
        <v>0</v>
      </c>
      <c r="P85" s="4"/>
      <c r="Q85" s="4"/>
      <c r="R85" s="4"/>
      <c r="S85" s="4"/>
      <c r="T85" s="4"/>
      <c r="U85" s="4"/>
      <c r="V85" s="4"/>
      <c r="W85" s="4"/>
    </row>
    <row r="86" spans="1:23" x14ac:dyDescent="0.2">
      <c r="A86" s="4">
        <v>50</v>
      </c>
      <c r="B86" s="4">
        <v>0</v>
      </c>
      <c r="C86" s="4">
        <v>0</v>
      </c>
      <c r="D86" s="4">
        <v>2</v>
      </c>
      <c r="E86" s="4">
        <v>0</v>
      </c>
      <c r="F86" s="4">
        <v>0</v>
      </c>
      <c r="G86" s="4" t="s">
        <v>175</v>
      </c>
      <c r="H86" s="4" t="s">
        <v>176</v>
      </c>
      <c r="I86" s="4"/>
      <c r="J86" s="4"/>
      <c r="K86" s="4">
        <v>212</v>
      </c>
      <c r="L86" s="4">
        <v>41</v>
      </c>
      <c r="M86" s="4">
        <v>3</v>
      </c>
      <c r="N86" s="4" t="s">
        <v>2</v>
      </c>
      <c r="O86" s="4">
        <v>0</v>
      </c>
      <c r="P86" s="4"/>
      <c r="Q86" s="4"/>
      <c r="R86" s="4"/>
      <c r="S86" s="4"/>
      <c r="T86" s="4"/>
      <c r="U86" s="4"/>
      <c r="V86" s="4"/>
      <c r="W86" s="4"/>
    </row>
    <row r="87" spans="1:23" x14ac:dyDescent="0.2">
      <c r="A87" s="4">
        <v>50</v>
      </c>
      <c r="B87" s="4">
        <v>0</v>
      </c>
      <c r="C87" s="4">
        <v>0</v>
      </c>
      <c r="D87" s="4">
        <v>2</v>
      </c>
      <c r="E87" s="4">
        <v>0</v>
      </c>
      <c r="F87" s="4">
        <v>0</v>
      </c>
      <c r="G87" s="4" t="s">
        <v>177</v>
      </c>
      <c r="H87" s="4" t="s">
        <v>178</v>
      </c>
      <c r="I87" s="4"/>
      <c r="J87" s="4"/>
      <c r="K87" s="4">
        <v>212</v>
      </c>
      <c r="L87" s="4">
        <v>42</v>
      </c>
      <c r="M87" s="4">
        <v>3</v>
      </c>
      <c r="N87" s="4" t="s">
        <v>2</v>
      </c>
      <c r="O87" s="4">
        <v>0</v>
      </c>
      <c r="P87" s="4"/>
      <c r="Q87" s="4"/>
      <c r="R87" s="4"/>
      <c r="S87" s="4"/>
      <c r="T87" s="4"/>
      <c r="U87" s="4"/>
      <c r="V87" s="4"/>
      <c r="W87" s="4"/>
    </row>
    <row r="88" spans="1:23" x14ac:dyDescent="0.2">
      <c r="A88" s="4">
        <v>50</v>
      </c>
      <c r="B88" s="4">
        <v>0</v>
      </c>
      <c r="C88" s="4">
        <v>0</v>
      </c>
      <c r="D88" s="4">
        <v>2</v>
      </c>
      <c r="E88" s="4">
        <v>0</v>
      </c>
      <c r="F88" s="4">
        <v>0</v>
      </c>
      <c r="G88" s="4" t="s">
        <v>179</v>
      </c>
      <c r="H88" s="4" t="s">
        <v>132</v>
      </c>
      <c r="I88" s="4"/>
      <c r="J88" s="4"/>
      <c r="K88" s="4">
        <v>212</v>
      </c>
      <c r="L88" s="4">
        <v>43</v>
      </c>
      <c r="M88" s="4">
        <v>3</v>
      </c>
      <c r="N88" s="4" t="s">
        <v>2</v>
      </c>
      <c r="O88" s="4">
        <v>0</v>
      </c>
      <c r="P88" s="4"/>
      <c r="Q88" s="4"/>
      <c r="R88" s="4"/>
      <c r="S88" s="4"/>
      <c r="T88" s="4"/>
      <c r="U88" s="4"/>
      <c r="V88" s="4"/>
      <c r="W88" s="4"/>
    </row>
    <row r="89" spans="1:23" x14ac:dyDescent="0.2">
      <c r="A89" s="4">
        <v>50</v>
      </c>
      <c r="B89" s="4">
        <v>0</v>
      </c>
      <c r="C89" s="4">
        <v>0</v>
      </c>
      <c r="D89" s="4">
        <v>2</v>
      </c>
      <c r="E89" s="4">
        <v>0</v>
      </c>
      <c r="F89" s="4">
        <v>0</v>
      </c>
      <c r="G89" s="4" t="s">
        <v>180</v>
      </c>
      <c r="H89" s="4" t="s">
        <v>134</v>
      </c>
      <c r="I89" s="4"/>
      <c r="J89" s="4"/>
      <c r="K89" s="4">
        <v>212</v>
      </c>
      <c r="L89" s="4">
        <v>44</v>
      </c>
      <c r="M89" s="4">
        <v>3</v>
      </c>
      <c r="N89" s="4" t="s">
        <v>2</v>
      </c>
      <c r="O89" s="4">
        <v>0</v>
      </c>
      <c r="P89" s="4"/>
      <c r="Q89" s="4"/>
      <c r="R89" s="4"/>
      <c r="S89" s="4"/>
      <c r="T89" s="4"/>
      <c r="U89" s="4"/>
      <c r="V89" s="4"/>
      <c r="W89" s="4"/>
    </row>
    <row r="90" spans="1:23" x14ac:dyDescent="0.2">
      <c r="A90" s="4">
        <v>50</v>
      </c>
      <c r="B90" s="4">
        <v>0</v>
      </c>
      <c r="C90" s="4">
        <v>0</v>
      </c>
      <c r="D90" s="4">
        <v>2</v>
      </c>
      <c r="E90" s="4">
        <v>0</v>
      </c>
      <c r="F90" s="4">
        <v>0</v>
      </c>
      <c r="G90" s="4" t="s">
        <v>181</v>
      </c>
      <c r="H90" s="4" t="s">
        <v>182</v>
      </c>
      <c r="I90" s="4"/>
      <c r="J90" s="4"/>
      <c r="K90" s="4">
        <v>212</v>
      </c>
      <c r="L90" s="4">
        <v>45</v>
      </c>
      <c r="M90" s="4">
        <v>1</v>
      </c>
      <c r="N90" s="4" t="s">
        <v>2</v>
      </c>
      <c r="O90" s="4">
        <v>0</v>
      </c>
      <c r="P90" s="4"/>
      <c r="Q90" s="4"/>
      <c r="R90" s="4"/>
      <c r="S90" s="4"/>
      <c r="T90" s="4"/>
      <c r="U90" s="4"/>
      <c r="V90" s="4"/>
      <c r="W90" s="4"/>
    </row>
    <row r="91" spans="1:23" x14ac:dyDescent="0.2">
      <c r="A91" s="4">
        <v>50</v>
      </c>
      <c r="B91" s="4">
        <v>0</v>
      </c>
      <c r="C91" s="4">
        <v>0</v>
      </c>
      <c r="D91" s="4">
        <v>2</v>
      </c>
      <c r="E91" s="4">
        <v>0</v>
      </c>
      <c r="F91" s="4">
        <v>0</v>
      </c>
      <c r="G91" s="4" t="s">
        <v>183</v>
      </c>
      <c r="H91" s="4" t="s">
        <v>184</v>
      </c>
      <c r="I91" s="4"/>
      <c r="J91" s="4"/>
      <c r="K91" s="4">
        <v>212</v>
      </c>
      <c r="L91" s="4">
        <v>46</v>
      </c>
      <c r="M91" s="4">
        <v>1</v>
      </c>
      <c r="N91" s="4" t="s">
        <v>2</v>
      </c>
      <c r="O91" s="4">
        <v>0</v>
      </c>
      <c r="P91" s="4"/>
      <c r="Q91" s="4"/>
      <c r="R91" s="4"/>
      <c r="S91" s="4"/>
      <c r="T91" s="4"/>
      <c r="U91" s="4"/>
      <c r="V91" s="4"/>
      <c r="W91" s="4"/>
    </row>
    <row r="92" spans="1:23" x14ac:dyDescent="0.2">
      <c r="A92" s="4">
        <v>50</v>
      </c>
      <c r="B92" s="4">
        <v>0</v>
      </c>
      <c r="C92" s="4">
        <v>0</v>
      </c>
      <c r="D92" s="4">
        <v>2</v>
      </c>
      <c r="E92" s="4">
        <v>0</v>
      </c>
      <c r="F92" s="4">
        <f>ROUND(F81+F90+F91,O92)</f>
        <v>0</v>
      </c>
      <c r="G92" s="4" t="s">
        <v>185</v>
      </c>
      <c r="H92" s="4" t="s">
        <v>186</v>
      </c>
      <c r="I92" s="4"/>
      <c r="J92" s="4"/>
      <c r="K92" s="4">
        <v>212</v>
      </c>
      <c r="L92" s="4">
        <v>47</v>
      </c>
      <c r="M92" s="4">
        <v>1</v>
      </c>
      <c r="N92" s="4" t="s">
        <v>187</v>
      </c>
      <c r="O92" s="4">
        <v>0</v>
      </c>
      <c r="P92" s="4"/>
      <c r="Q92" s="4"/>
      <c r="R92" s="4"/>
      <c r="S92" s="4"/>
      <c r="T92" s="4"/>
      <c r="U92" s="4"/>
      <c r="V92" s="4"/>
      <c r="W92" s="4"/>
    </row>
    <row r="93" spans="1:23" x14ac:dyDescent="0.2">
      <c r="A93" s="4">
        <v>50</v>
      </c>
      <c r="B93" s="4">
        <v>1</v>
      </c>
      <c r="C93" s="4">
        <v>0</v>
      </c>
      <c r="D93" s="4">
        <v>2</v>
      </c>
      <c r="E93" s="4">
        <v>0</v>
      </c>
      <c r="F93" s="4">
        <f>ROUND(F94+F97+F98+F95,O93)</f>
        <v>2875029</v>
      </c>
      <c r="G93" s="4" t="s">
        <v>188</v>
      </c>
      <c r="H93" s="4" t="s">
        <v>189</v>
      </c>
      <c r="I93" s="4"/>
      <c r="J93" s="4"/>
      <c r="K93" s="4">
        <v>212</v>
      </c>
      <c r="L93" s="4">
        <v>48</v>
      </c>
      <c r="M93" s="4">
        <v>1</v>
      </c>
      <c r="N93" s="4" t="s">
        <v>2</v>
      </c>
      <c r="O93" s="4">
        <v>0</v>
      </c>
      <c r="P93" s="4"/>
      <c r="Q93" s="4"/>
      <c r="R93" s="4"/>
      <c r="S93" s="4"/>
      <c r="T93" s="4"/>
      <c r="U93" s="4"/>
      <c r="V93" s="4"/>
      <c r="W93" s="4"/>
    </row>
    <row r="94" spans="1:23" x14ac:dyDescent="0.2">
      <c r="A94" s="4">
        <v>50</v>
      </c>
      <c r="B94" s="4">
        <v>0</v>
      </c>
      <c r="C94" s="4">
        <v>0</v>
      </c>
      <c r="D94" s="4">
        <v>2</v>
      </c>
      <c r="E94" s="4">
        <v>0</v>
      </c>
      <c r="F94" s="4">
        <v>137619</v>
      </c>
      <c r="G94" s="4" t="s">
        <v>190</v>
      </c>
      <c r="H94" s="4" t="s">
        <v>169</v>
      </c>
      <c r="I94" s="4"/>
      <c r="J94" s="4"/>
      <c r="K94" s="4">
        <v>212</v>
      </c>
      <c r="L94" s="4">
        <v>49</v>
      </c>
      <c r="M94" s="4">
        <v>3</v>
      </c>
      <c r="N94" s="4" t="s">
        <v>2</v>
      </c>
      <c r="O94" s="4">
        <v>0</v>
      </c>
      <c r="P94" s="4"/>
      <c r="Q94" s="4"/>
      <c r="R94" s="4"/>
      <c r="S94" s="4"/>
      <c r="T94" s="4"/>
      <c r="U94" s="4"/>
      <c r="V94" s="4"/>
      <c r="W94" s="4"/>
    </row>
    <row r="95" spans="1:23" x14ac:dyDescent="0.2">
      <c r="A95" s="4">
        <v>50</v>
      </c>
      <c r="B95" s="4">
        <v>1</v>
      </c>
      <c r="C95" s="4">
        <v>0</v>
      </c>
      <c r="D95" s="4">
        <v>2</v>
      </c>
      <c r="E95" s="4">
        <v>0</v>
      </c>
      <c r="F95" s="4">
        <v>2522436</v>
      </c>
      <c r="G95" s="4" t="s">
        <v>191</v>
      </c>
      <c r="H95" s="4" t="s">
        <v>171</v>
      </c>
      <c r="I95" s="4"/>
      <c r="J95" s="4"/>
      <c r="K95" s="4">
        <v>212</v>
      </c>
      <c r="L95" s="4">
        <v>50</v>
      </c>
      <c r="M95" s="4">
        <v>1</v>
      </c>
      <c r="N95" s="4" t="s">
        <v>2</v>
      </c>
      <c r="O95" s="4">
        <v>0</v>
      </c>
      <c r="P95" s="4"/>
      <c r="Q95" s="4"/>
      <c r="R95" s="4"/>
      <c r="S95" s="4"/>
      <c r="T95" s="4"/>
      <c r="U95" s="4"/>
      <c r="V95" s="4"/>
      <c r="W95" s="4"/>
    </row>
    <row r="96" spans="1:23" x14ac:dyDescent="0.2">
      <c r="A96" s="4">
        <v>50</v>
      </c>
      <c r="B96" s="4">
        <v>0</v>
      </c>
      <c r="C96" s="4">
        <v>0</v>
      </c>
      <c r="D96" s="4">
        <v>2</v>
      </c>
      <c r="E96" s="4">
        <v>0</v>
      </c>
      <c r="F96" s="4">
        <v>0</v>
      </c>
      <c r="G96" s="4" t="s">
        <v>192</v>
      </c>
      <c r="H96" s="4" t="s">
        <v>130</v>
      </c>
      <c r="I96" s="4"/>
      <c r="J96" s="4"/>
      <c r="K96" s="4">
        <v>212</v>
      </c>
      <c r="L96" s="4">
        <v>51</v>
      </c>
      <c r="M96" s="4">
        <v>1</v>
      </c>
      <c r="N96" s="4" t="s">
        <v>2</v>
      </c>
      <c r="O96" s="4">
        <v>0</v>
      </c>
      <c r="P96" s="4"/>
      <c r="Q96" s="4"/>
      <c r="R96" s="4"/>
      <c r="S96" s="4"/>
      <c r="T96" s="4"/>
      <c r="U96" s="4"/>
      <c r="V96" s="4"/>
      <c r="W96" s="4"/>
    </row>
    <row r="97" spans="1:23" x14ac:dyDescent="0.2">
      <c r="A97" s="4">
        <v>50</v>
      </c>
      <c r="B97" s="4">
        <v>0</v>
      </c>
      <c r="C97" s="4">
        <v>0</v>
      </c>
      <c r="D97" s="4">
        <v>2</v>
      </c>
      <c r="E97" s="4">
        <v>0</v>
      </c>
      <c r="F97" s="4">
        <v>105168</v>
      </c>
      <c r="G97" s="4" t="s">
        <v>193</v>
      </c>
      <c r="H97" s="4" t="s">
        <v>174</v>
      </c>
      <c r="I97" s="4"/>
      <c r="J97" s="4"/>
      <c r="K97" s="4">
        <v>212</v>
      </c>
      <c r="L97" s="4">
        <v>52</v>
      </c>
      <c r="M97" s="4">
        <v>3</v>
      </c>
      <c r="N97" s="4" t="s">
        <v>2</v>
      </c>
      <c r="O97" s="4">
        <v>0</v>
      </c>
      <c r="P97" s="4"/>
      <c r="Q97" s="4"/>
      <c r="R97" s="4"/>
      <c r="S97" s="4"/>
      <c r="T97" s="4"/>
      <c r="U97" s="4"/>
      <c r="V97" s="4"/>
      <c r="W97" s="4"/>
    </row>
    <row r="98" spans="1:23" x14ac:dyDescent="0.2">
      <c r="A98" s="4">
        <v>50</v>
      </c>
      <c r="B98" s="4">
        <v>0</v>
      </c>
      <c r="C98" s="4">
        <v>0</v>
      </c>
      <c r="D98" s="4">
        <v>2</v>
      </c>
      <c r="E98" s="4">
        <v>0</v>
      </c>
      <c r="F98" s="4">
        <v>109806</v>
      </c>
      <c r="G98" s="4" t="s">
        <v>194</v>
      </c>
      <c r="H98" s="4" t="s">
        <v>176</v>
      </c>
      <c r="I98" s="4"/>
      <c r="J98" s="4"/>
      <c r="K98" s="4">
        <v>212</v>
      </c>
      <c r="L98" s="4">
        <v>53</v>
      </c>
      <c r="M98" s="4">
        <v>3</v>
      </c>
      <c r="N98" s="4" t="s">
        <v>2</v>
      </c>
      <c r="O98" s="4">
        <v>0</v>
      </c>
      <c r="P98" s="4"/>
      <c r="Q98" s="4"/>
      <c r="R98" s="4"/>
      <c r="S98" s="4"/>
      <c r="T98" s="4"/>
      <c r="U98" s="4"/>
      <c r="V98" s="4"/>
      <c r="W98" s="4"/>
    </row>
    <row r="99" spans="1:23" x14ac:dyDescent="0.2">
      <c r="A99" s="4">
        <v>50</v>
      </c>
      <c r="B99" s="4">
        <v>0</v>
      </c>
      <c r="C99" s="4">
        <v>0</v>
      </c>
      <c r="D99" s="4">
        <v>2</v>
      </c>
      <c r="E99" s="4">
        <v>0</v>
      </c>
      <c r="F99" s="4">
        <v>13251</v>
      </c>
      <c r="G99" s="4" t="s">
        <v>195</v>
      </c>
      <c r="H99" s="4" t="s">
        <v>178</v>
      </c>
      <c r="I99" s="4"/>
      <c r="J99" s="4"/>
      <c r="K99" s="4">
        <v>212</v>
      </c>
      <c r="L99" s="4">
        <v>54</v>
      </c>
      <c r="M99" s="4">
        <v>3</v>
      </c>
      <c r="N99" s="4" t="s">
        <v>2</v>
      </c>
      <c r="O99" s="4">
        <v>0</v>
      </c>
      <c r="P99" s="4"/>
      <c r="Q99" s="4"/>
      <c r="R99" s="4"/>
      <c r="S99" s="4"/>
      <c r="T99" s="4"/>
      <c r="U99" s="4"/>
      <c r="V99" s="4"/>
      <c r="W99" s="4"/>
    </row>
    <row r="100" spans="1:23" x14ac:dyDescent="0.2">
      <c r="A100" s="4">
        <v>50</v>
      </c>
      <c r="B100" s="4">
        <v>0</v>
      </c>
      <c r="C100" s="4">
        <v>0</v>
      </c>
      <c r="D100" s="4">
        <v>2</v>
      </c>
      <c r="E100" s="4">
        <v>0</v>
      </c>
      <c r="F100" s="4">
        <v>12029</v>
      </c>
      <c r="G100" s="4" t="s">
        <v>196</v>
      </c>
      <c r="H100" s="4" t="s">
        <v>132</v>
      </c>
      <c r="I100" s="4"/>
      <c r="J100" s="4"/>
      <c r="K100" s="4">
        <v>212</v>
      </c>
      <c r="L100" s="4">
        <v>55</v>
      </c>
      <c r="M100" s="4">
        <v>3</v>
      </c>
      <c r="N100" s="4" t="s">
        <v>2</v>
      </c>
      <c r="O100" s="4">
        <v>0</v>
      </c>
      <c r="P100" s="4"/>
      <c r="Q100" s="4"/>
      <c r="R100" s="4"/>
      <c r="S100" s="4"/>
      <c r="T100" s="4"/>
      <c r="U100" s="4"/>
      <c r="V100" s="4"/>
      <c r="W100" s="4"/>
    </row>
    <row r="101" spans="1:23" x14ac:dyDescent="0.2">
      <c r="A101" s="4">
        <v>50</v>
      </c>
      <c r="B101" s="4">
        <v>0</v>
      </c>
      <c r="C101" s="4">
        <v>0</v>
      </c>
      <c r="D101" s="4">
        <v>2</v>
      </c>
      <c r="E101" s="4">
        <v>0</v>
      </c>
      <c r="F101" s="4">
        <v>985</v>
      </c>
      <c r="G101" s="4" t="s">
        <v>197</v>
      </c>
      <c r="H101" s="4" t="s">
        <v>134</v>
      </c>
      <c r="I101" s="4"/>
      <c r="J101" s="4"/>
      <c r="K101" s="4">
        <v>212</v>
      </c>
      <c r="L101" s="4">
        <v>56</v>
      </c>
      <c r="M101" s="4">
        <v>3</v>
      </c>
      <c r="N101" s="4" t="s">
        <v>2</v>
      </c>
      <c r="O101" s="4">
        <v>0</v>
      </c>
      <c r="P101" s="4"/>
      <c r="Q101" s="4"/>
      <c r="R101" s="4"/>
      <c r="S101" s="4"/>
      <c r="T101" s="4"/>
      <c r="U101" s="4"/>
      <c r="V101" s="4"/>
      <c r="W101" s="4"/>
    </row>
    <row r="102" spans="1:23" x14ac:dyDescent="0.2">
      <c r="A102" s="4">
        <v>50</v>
      </c>
      <c r="B102" s="4">
        <v>1</v>
      </c>
      <c r="C102" s="4">
        <v>0</v>
      </c>
      <c r="D102" s="4">
        <v>2</v>
      </c>
      <c r="E102" s="4">
        <v>0</v>
      </c>
      <c r="F102" s="4">
        <v>120787</v>
      </c>
      <c r="G102" s="4" t="s">
        <v>198</v>
      </c>
      <c r="H102" s="4" t="s">
        <v>182</v>
      </c>
      <c r="I102" s="4"/>
      <c r="J102" s="4"/>
      <c r="K102" s="4">
        <v>212</v>
      </c>
      <c r="L102" s="4">
        <v>57</v>
      </c>
      <c r="M102" s="4">
        <v>1</v>
      </c>
      <c r="N102" s="4" t="s">
        <v>2</v>
      </c>
      <c r="O102" s="4">
        <v>0</v>
      </c>
      <c r="P102" s="4"/>
      <c r="Q102" s="4"/>
      <c r="R102" s="4"/>
      <c r="S102" s="4"/>
      <c r="T102" s="4"/>
      <c r="U102" s="4"/>
      <c r="V102" s="4"/>
      <c r="W102" s="4"/>
    </row>
    <row r="103" spans="1:23" x14ac:dyDescent="0.2">
      <c r="A103" s="4">
        <v>50</v>
      </c>
      <c r="B103" s="4">
        <v>1</v>
      </c>
      <c r="C103" s="4">
        <v>0</v>
      </c>
      <c r="D103" s="4">
        <v>2</v>
      </c>
      <c r="E103" s="4">
        <v>0</v>
      </c>
      <c r="F103" s="4">
        <v>68683</v>
      </c>
      <c r="G103" s="4" t="s">
        <v>199</v>
      </c>
      <c r="H103" s="4" t="s">
        <v>184</v>
      </c>
      <c r="I103" s="4"/>
      <c r="J103" s="4"/>
      <c r="K103" s="4">
        <v>212</v>
      </c>
      <c r="L103" s="4">
        <v>58</v>
      </c>
      <c r="M103" s="4">
        <v>1</v>
      </c>
      <c r="N103" s="4" t="s">
        <v>2</v>
      </c>
      <c r="O103" s="4">
        <v>0</v>
      </c>
      <c r="P103" s="4"/>
      <c r="Q103" s="4"/>
      <c r="R103" s="4"/>
      <c r="S103" s="4"/>
      <c r="T103" s="4"/>
      <c r="U103" s="4"/>
      <c r="V103" s="4"/>
      <c r="W103" s="4"/>
    </row>
    <row r="104" spans="1:23" x14ac:dyDescent="0.2">
      <c r="A104" s="4">
        <v>50</v>
      </c>
      <c r="B104" s="4">
        <v>1</v>
      </c>
      <c r="C104" s="4">
        <v>0</v>
      </c>
      <c r="D104" s="4">
        <v>2</v>
      </c>
      <c r="E104" s="4">
        <v>0</v>
      </c>
      <c r="F104" s="4">
        <f>ROUND(F93+F102+F103,O104)</f>
        <v>3064499</v>
      </c>
      <c r="G104" s="4" t="s">
        <v>200</v>
      </c>
      <c r="H104" s="4" t="s">
        <v>201</v>
      </c>
      <c r="I104" s="4"/>
      <c r="J104" s="4"/>
      <c r="K104" s="4">
        <v>212</v>
      </c>
      <c r="L104" s="4">
        <v>59</v>
      </c>
      <c r="M104" s="4">
        <v>1</v>
      </c>
      <c r="N104" s="4" t="s">
        <v>202</v>
      </c>
      <c r="O104" s="4">
        <v>0</v>
      </c>
      <c r="P104" s="4"/>
      <c r="Q104" s="4"/>
      <c r="R104" s="4"/>
      <c r="S104" s="4"/>
      <c r="T104" s="4"/>
      <c r="U104" s="4"/>
      <c r="V104" s="4"/>
      <c r="W104" s="4"/>
    </row>
    <row r="105" spans="1:23" x14ac:dyDescent="0.2">
      <c r="A105" s="4">
        <v>50</v>
      </c>
      <c r="B105" s="4">
        <v>0</v>
      </c>
      <c r="C105" s="4">
        <v>0</v>
      </c>
      <c r="D105" s="4">
        <v>2</v>
      </c>
      <c r="E105" s="4">
        <v>0</v>
      </c>
      <c r="F105" s="4">
        <f>ROUND(F106+F109+F110+F107,O105)</f>
        <v>0</v>
      </c>
      <c r="G105" s="4" t="s">
        <v>203</v>
      </c>
      <c r="H105" s="4" t="s">
        <v>204</v>
      </c>
      <c r="I105" s="4"/>
      <c r="J105" s="4"/>
      <c r="K105" s="4">
        <v>212</v>
      </c>
      <c r="L105" s="4">
        <v>60</v>
      </c>
      <c r="M105" s="4">
        <v>1</v>
      </c>
      <c r="N105" s="4" t="s">
        <v>2</v>
      </c>
      <c r="O105" s="4">
        <v>0</v>
      </c>
      <c r="P105" s="4"/>
      <c r="Q105" s="4"/>
      <c r="R105" s="4"/>
      <c r="S105" s="4"/>
      <c r="T105" s="4"/>
      <c r="U105" s="4"/>
      <c r="V105" s="4"/>
      <c r="W105" s="4"/>
    </row>
    <row r="106" spans="1:23" x14ac:dyDescent="0.2">
      <c r="A106" s="4">
        <v>50</v>
      </c>
      <c r="B106" s="4">
        <v>0</v>
      </c>
      <c r="C106" s="4">
        <v>0</v>
      </c>
      <c r="D106" s="4">
        <v>2</v>
      </c>
      <c r="E106" s="4">
        <v>0</v>
      </c>
      <c r="F106" s="4">
        <v>0</v>
      </c>
      <c r="G106" s="4" t="s">
        <v>205</v>
      </c>
      <c r="H106" s="4" t="s">
        <v>169</v>
      </c>
      <c r="I106" s="4"/>
      <c r="J106" s="4"/>
      <c r="K106" s="4">
        <v>212</v>
      </c>
      <c r="L106" s="4">
        <v>61</v>
      </c>
      <c r="M106" s="4">
        <v>3</v>
      </c>
      <c r="N106" s="4" t="s">
        <v>2</v>
      </c>
      <c r="O106" s="4">
        <v>0</v>
      </c>
      <c r="P106" s="4"/>
      <c r="Q106" s="4"/>
      <c r="R106" s="4"/>
      <c r="S106" s="4"/>
      <c r="T106" s="4"/>
      <c r="U106" s="4"/>
      <c r="V106" s="4"/>
      <c r="W106" s="4"/>
    </row>
    <row r="107" spans="1:23" x14ac:dyDescent="0.2">
      <c r="A107" s="4">
        <v>50</v>
      </c>
      <c r="B107" s="4">
        <v>0</v>
      </c>
      <c r="C107" s="4">
        <v>0</v>
      </c>
      <c r="D107" s="4">
        <v>2</v>
      </c>
      <c r="E107" s="4">
        <v>0</v>
      </c>
      <c r="F107" s="4">
        <v>0</v>
      </c>
      <c r="G107" s="4" t="s">
        <v>206</v>
      </c>
      <c r="H107" s="4" t="s">
        <v>171</v>
      </c>
      <c r="I107" s="4"/>
      <c r="J107" s="4"/>
      <c r="K107" s="4">
        <v>212</v>
      </c>
      <c r="L107" s="4">
        <v>62</v>
      </c>
      <c r="M107" s="4">
        <v>1</v>
      </c>
      <c r="N107" s="4" t="s">
        <v>2</v>
      </c>
      <c r="O107" s="4">
        <v>0</v>
      </c>
      <c r="P107" s="4"/>
      <c r="Q107" s="4"/>
      <c r="R107" s="4"/>
      <c r="S107" s="4"/>
      <c r="T107" s="4"/>
      <c r="U107" s="4"/>
      <c r="V107" s="4"/>
      <c r="W107" s="4"/>
    </row>
    <row r="108" spans="1:23" x14ac:dyDescent="0.2">
      <c r="A108" s="4">
        <v>50</v>
      </c>
      <c r="B108" s="4">
        <v>0</v>
      </c>
      <c r="C108" s="4">
        <v>0</v>
      </c>
      <c r="D108" s="4">
        <v>2</v>
      </c>
      <c r="E108" s="4">
        <v>0</v>
      </c>
      <c r="F108" s="4">
        <v>0</v>
      </c>
      <c r="G108" s="4" t="s">
        <v>207</v>
      </c>
      <c r="H108" s="4" t="s">
        <v>130</v>
      </c>
      <c r="I108" s="4"/>
      <c r="J108" s="4"/>
      <c r="K108" s="4">
        <v>212</v>
      </c>
      <c r="L108" s="4">
        <v>63</v>
      </c>
      <c r="M108" s="4">
        <v>1</v>
      </c>
      <c r="N108" s="4" t="s">
        <v>2</v>
      </c>
      <c r="O108" s="4">
        <v>0</v>
      </c>
      <c r="P108" s="4"/>
      <c r="Q108" s="4"/>
      <c r="R108" s="4"/>
      <c r="S108" s="4"/>
      <c r="T108" s="4"/>
      <c r="U108" s="4"/>
      <c r="V108" s="4"/>
      <c r="W108" s="4"/>
    </row>
    <row r="109" spans="1:23" x14ac:dyDescent="0.2">
      <c r="A109" s="4">
        <v>50</v>
      </c>
      <c r="B109" s="4">
        <v>0</v>
      </c>
      <c r="C109" s="4">
        <v>0</v>
      </c>
      <c r="D109" s="4">
        <v>2</v>
      </c>
      <c r="E109" s="4">
        <v>0</v>
      </c>
      <c r="F109" s="4">
        <v>0</v>
      </c>
      <c r="G109" s="4" t="s">
        <v>208</v>
      </c>
      <c r="H109" s="4" t="s">
        <v>174</v>
      </c>
      <c r="I109" s="4"/>
      <c r="J109" s="4"/>
      <c r="K109" s="4">
        <v>212</v>
      </c>
      <c r="L109" s="4">
        <v>64</v>
      </c>
      <c r="M109" s="4">
        <v>3</v>
      </c>
      <c r="N109" s="4" t="s">
        <v>2</v>
      </c>
      <c r="O109" s="4">
        <v>0</v>
      </c>
      <c r="P109" s="4"/>
      <c r="Q109" s="4"/>
      <c r="R109" s="4"/>
      <c r="S109" s="4"/>
      <c r="T109" s="4"/>
      <c r="U109" s="4"/>
      <c r="V109" s="4"/>
      <c r="W109" s="4"/>
    </row>
    <row r="110" spans="1:23" x14ac:dyDescent="0.2">
      <c r="A110" s="4">
        <v>50</v>
      </c>
      <c r="B110" s="4">
        <v>0</v>
      </c>
      <c r="C110" s="4">
        <v>0</v>
      </c>
      <c r="D110" s="4">
        <v>2</v>
      </c>
      <c r="E110" s="4">
        <v>0</v>
      </c>
      <c r="F110" s="4">
        <v>0</v>
      </c>
      <c r="G110" s="4" t="s">
        <v>209</v>
      </c>
      <c r="H110" s="4" t="s">
        <v>176</v>
      </c>
      <c r="I110" s="4"/>
      <c r="J110" s="4"/>
      <c r="K110" s="4">
        <v>212</v>
      </c>
      <c r="L110" s="4">
        <v>65</v>
      </c>
      <c r="M110" s="4">
        <v>3</v>
      </c>
      <c r="N110" s="4" t="s">
        <v>2</v>
      </c>
      <c r="O110" s="4">
        <v>0</v>
      </c>
      <c r="P110" s="4"/>
      <c r="Q110" s="4"/>
      <c r="R110" s="4"/>
      <c r="S110" s="4"/>
      <c r="T110" s="4"/>
      <c r="U110" s="4"/>
      <c r="V110" s="4"/>
      <c r="W110" s="4"/>
    </row>
    <row r="111" spans="1:23" x14ac:dyDescent="0.2">
      <c r="A111" s="4">
        <v>50</v>
      </c>
      <c r="B111" s="4">
        <v>0</v>
      </c>
      <c r="C111" s="4">
        <v>0</v>
      </c>
      <c r="D111" s="4">
        <v>2</v>
      </c>
      <c r="E111" s="4">
        <v>0</v>
      </c>
      <c r="F111" s="4">
        <v>0</v>
      </c>
      <c r="G111" s="4" t="s">
        <v>210</v>
      </c>
      <c r="H111" s="4" t="s">
        <v>178</v>
      </c>
      <c r="I111" s="4"/>
      <c r="J111" s="4"/>
      <c r="K111" s="4">
        <v>212</v>
      </c>
      <c r="L111" s="4">
        <v>66</v>
      </c>
      <c r="M111" s="4">
        <v>3</v>
      </c>
      <c r="N111" s="4" t="s">
        <v>2</v>
      </c>
      <c r="O111" s="4">
        <v>0</v>
      </c>
      <c r="P111" s="4"/>
      <c r="Q111" s="4"/>
      <c r="R111" s="4"/>
      <c r="S111" s="4"/>
      <c r="T111" s="4"/>
      <c r="U111" s="4"/>
      <c r="V111" s="4"/>
      <c r="W111" s="4"/>
    </row>
    <row r="112" spans="1:23" x14ac:dyDescent="0.2">
      <c r="A112" s="4">
        <v>50</v>
      </c>
      <c r="B112" s="4">
        <v>0</v>
      </c>
      <c r="C112" s="4">
        <v>0</v>
      </c>
      <c r="D112" s="4">
        <v>2</v>
      </c>
      <c r="E112" s="4">
        <v>0</v>
      </c>
      <c r="F112" s="4">
        <v>0</v>
      </c>
      <c r="G112" s="4" t="s">
        <v>211</v>
      </c>
      <c r="H112" s="4" t="s">
        <v>132</v>
      </c>
      <c r="I112" s="4"/>
      <c r="J112" s="4"/>
      <c r="K112" s="4">
        <v>212</v>
      </c>
      <c r="L112" s="4">
        <v>67</v>
      </c>
      <c r="M112" s="4">
        <v>3</v>
      </c>
      <c r="N112" s="4" t="s">
        <v>2</v>
      </c>
      <c r="O112" s="4">
        <v>0</v>
      </c>
      <c r="P112" s="4"/>
      <c r="Q112" s="4"/>
      <c r="R112" s="4"/>
      <c r="S112" s="4"/>
      <c r="T112" s="4"/>
      <c r="U112" s="4"/>
      <c r="V112" s="4"/>
      <c r="W112" s="4"/>
    </row>
    <row r="113" spans="1:23" x14ac:dyDescent="0.2">
      <c r="A113" s="4">
        <v>50</v>
      </c>
      <c r="B113" s="4">
        <v>0</v>
      </c>
      <c r="C113" s="4">
        <v>0</v>
      </c>
      <c r="D113" s="4">
        <v>2</v>
      </c>
      <c r="E113" s="4">
        <v>0</v>
      </c>
      <c r="F113" s="4">
        <v>0</v>
      </c>
      <c r="G113" s="4" t="s">
        <v>212</v>
      </c>
      <c r="H113" s="4" t="s">
        <v>134</v>
      </c>
      <c r="I113" s="4"/>
      <c r="J113" s="4"/>
      <c r="K113" s="4">
        <v>212</v>
      </c>
      <c r="L113" s="4">
        <v>68</v>
      </c>
      <c r="M113" s="4">
        <v>3</v>
      </c>
      <c r="N113" s="4" t="s">
        <v>2</v>
      </c>
      <c r="O113" s="4">
        <v>0</v>
      </c>
      <c r="P113" s="4"/>
      <c r="Q113" s="4"/>
      <c r="R113" s="4"/>
      <c r="S113" s="4"/>
      <c r="T113" s="4"/>
      <c r="U113" s="4"/>
      <c r="V113" s="4"/>
      <c r="W113" s="4"/>
    </row>
    <row r="114" spans="1:23" x14ac:dyDescent="0.2">
      <c r="A114" s="4">
        <v>50</v>
      </c>
      <c r="B114" s="4">
        <v>0</v>
      </c>
      <c r="C114" s="4">
        <v>0</v>
      </c>
      <c r="D114" s="4">
        <v>2</v>
      </c>
      <c r="E114" s="4">
        <v>0</v>
      </c>
      <c r="F114" s="4">
        <v>0</v>
      </c>
      <c r="G114" s="4" t="s">
        <v>213</v>
      </c>
      <c r="H114" s="4" t="s">
        <v>182</v>
      </c>
      <c r="I114" s="4"/>
      <c r="J114" s="4"/>
      <c r="K114" s="4">
        <v>212</v>
      </c>
      <c r="L114" s="4">
        <v>69</v>
      </c>
      <c r="M114" s="4">
        <v>1</v>
      </c>
      <c r="N114" s="4" t="s">
        <v>2</v>
      </c>
      <c r="O114" s="4">
        <v>0</v>
      </c>
      <c r="P114" s="4"/>
      <c r="Q114" s="4"/>
      <c r="R114" s="4"/>
      <c r="S114" s="4"/>
      <c r="T114" s="4"/>
      <c r="U114" s="4"/>
      <c r="V114" s="4"/>
      <c r="W114" s="4"/>
    </row>
    <row r="115" spans="1:23" x14ac:dyDescent="0.2">
      <c r="A115" s="4">
        <v>50</v>
      </c>
      <c r="B115" s="4">
        <v>0</v>
      </c>
      <c r="C115" s="4">
        <v>0</v>
      </c>
      <c r="D115" s="4">
        <v>2</v>
      </c>
      <c r="E115" s="4">
        <v>0</v>
      </c>
      <c r="F115" s="4">
        <v>0</v>
      </c>
      <c r="G115" s="4" t="s">
        <v>214</v>
      </c>
      <c r="H115" s="4" t="s">
        <v>184</v>
      </c>
      <c r="I115" s="4"/>
      <c r="J115" s="4"/>
      <c r="K115" s="4">
        <v>212</v>
      </c>
      <c r="L115" s="4">
        <v>70</v>
      </c>
      <c r="M115" s="4">
        <v>1</v>
      </c>
      <c r="N115" s="4" t="s">
        <v>2</v>
      </c>
      <c r="O115" s="4">
        <v>0</v>
      </c>
      <c r="P115" s="4"/>
      <c r="Q115" s="4"/>
      <c r="R115" s="4"/>
      <c r="S115" s="4"/>
      <c r="T115" s="4"/>
      <c r="U115" s="4"/>
      <c r="V115" s="4"/>
      <c r="W115" s="4"/>
    </row>
    <row r="116" spans="1:23" x14ac:dyDescent="0.2">
      <c r="A116" s="4">
        <v>50</v>
      </c>
      <c r="B116" s="4">
        <v>0</v>
      </c>
      <c r="C116" s="4">
        <v>0</v>
      </c>
      <c r="D116" s="4">
        <v>2</v>
      </c>
      <c r="E116" s="4">
        <v>0</v>
      </c>
      <c r="F116" s="4">
        <f>ROUND(F105+F114+F115,O116)</f>
        <v>0</v>
      </c>
      <c r="G116" s="4" t="s">
        <v>215</v>
      </c>
      <c r="H116" s="4" t="s">
        <v>216</v>
      </c>
      <c r="I116" s="4"/>
      <c r="J116" s="4"/>
      <c r="K116" s="4">
        <v>212</v>
      </c>
      <c r="L116" s="4">
        <v>71</v>
      </c>
      <c r="M116" s="4">
        <v>1</v>
      </c>
      <c r="N116" s="4" t="s">
        <v>217</v>
      </c>
      <c r="O116" s="4">
        <v>0</v>
      </c>
      <c r="P116" s="4"/>
      <c r="Q116" s="4"/>
      <c r="R116" s="4"/>
      <c r="S116" s="4"/>
      <c r="T116" s="4"/>
      <c r="U116" s="4"/>
      <c r="V116" s="4"/>
      <c r="W116" s="4"/>
    </row>
    <row r="117" spans="1:23" x14ac:dyDescent="0.2">
      <c r="A117" s="4">
        <v>50</v>
      </c>
      <c r="B117" s="4">
        <v>0</v>
      </c>
      <c r="C117" s="4">
        <v>0</v>
      </c>
      <c r="D117" s="4">
        <v>2</v>
      </c>
      <c r="E117" s="4">
        <v>0</v>
      </c>
      <c r="F117" s="4">
        <f>ROUND(F118+F121+F122+F119,O117)</f>
        <v>0</v>
      </c>
      <c r="G117" s="4" t="s">
        <v>218</v>
      </c>
      <c r="H117" s="4" t="s">
        <v>219</v>
      </c>
      <c r="I117" s="4"/>
      <c r="J117" s="4"/>
      <c r="K117" s="4">
        <v>212</v>
      </c>
      <c r="L117" s="4">
        <v>72</v>
      </c>
      <c r="M117" s="4">
        <v>1</v>
      </c>
      <c r="N117" s="4" t="s">
        <v>2</v>
      </c>
      <c r="O117" s="4">
        <v>0</v>
      </c>
      <c r="P117" s="4"/>
      <c r="Q117" s="4"/>
      <c r="R117" s="4"/>
      <c r="S117" s="4"/>
      <c r="T117" s="4"/>
      <c r="U117" s="4"/>
      <c r="V117" s="4"/>
      <c r="W117" s="4"/>
    </row>
    <row r="118" spans="1:23" x14ac:dyDescent="0.2">
      <c r="A118" s="4">
        <v>50</v>
      </c>
      <c r="B118" s="4">
        <v>0</v>
      </c>
      <c r="C118" s="4">
        <v>0</v>
      </c>
      <c r="D118" s="4">
        <v>2</v>
      </c>
      <c r="E118" s="4">
        <v>0</v>
      </c>
      <c r="F118" s="4">
        <v>0</v>
      </c>
      <c r="G118" s="4" t="s">
        <v>220</v>
      </c>
      <c r="H118" s="4" t="s">
        <v>169</v>
      </c>
      <c r="I118" s="4"/>
      <c r="J118" s="4"/>
      <c r="K118" s="4">
        <v>212</v>
      </c>
      <c r="L118" s="4">
        <v>73</v>
      </c>
      <c r="M118" s="4">
        <v>3</v>
      </c>
      <c r="N118" s="4" t="s">
        <v>2</v>
      </c>
      <c r="O118" s="4">
        <v>0</v>
      </c>
      <c r="P118" s="4"/>
      <c r="Q118" s="4"/>
      <c r="R118" s="4"/>
      <c r="S118" s="4"/>
      <c r="T118" s="4"/>
      <c r="U118" s="4"/>
      <c r="V118" s="4"/>
      <c r="W118" s="4"/>
    </row>
    <row r="119" spans="1:23" x14ac:dyDescent="0.2">
      <c r="A119" s="4">
        <v>50</v>
      </c>
      <c r="B119" s="4">
        <v>0</v>
      </c>
      <c r="C119" s="4">
        <v>0</v>
      </c>
      <c r="D119" s="4">
        <v>2</v>
      </c>
      <c r="E119" s="4">
        <v>0</v>
      </c>
      <c r="F119" s="4">
        <v>0</v>
      </c>
      <c r="G119" s="4" t="s">
        <v>221</v>
      </c>
      <c r="H119" s="4" t="s">
        <v>171</v>
      </c>
      <c r="I119" s="4"/>
      <c r="J119" s="4"/>
      <c r="K119" s="4">
        <v>212</v>
      </c>
      <c r="L119" s="4">
        <v>74</v>
      </c>
      <c r="M119" s="4">
        <v>1</v>
      </c>
      <c r="N119" s="4" t="s">
        <v>2</v>
      </c>
      <c r="O119" s="4">
        <v>0</v>
      </c>
      <c r="P119" s="4"/>
      <c r="Q119" s="4"/>
      <c r="R119" s="4"/>
      <c r="S119" s="4"/>
      <c r="T119" s="4"/>
      <c r="U119" s="4"/>
      <c r="V119" s="4"/>
      <c r="W119" s="4"/>
    </row>
    <row r="120" spans="1:23" x14ac:dyDescent="0.2">
      <c r="A120" s="4">
        <v>50</v>
      </c>
      <c r="B120" s="4">
        <v>0</v>
      </c>
      <c r="C120" s="4">
        <v>0</v>
      </c>
      <c r="D120" s="4">
        <v>2</v>
      </c>
      <c r="E120" s="4">
        <v>0</v>
      </c>
      <c r="F120" s="4">
        <v>0</v>
      </c>
      <c r="G120" s="4" t="s">
        <v>222</v>
      </c>
      <c r="H120" s="4" t="s">
        <v>223</v>
      </c>
      <c r="I120" s="4"/>
      <c r="J120" s="4"/>
      <c r="K120" s="4">
        <v>212</v>
      </c>
      <c r="L120" s="4">
        <v>75</v>
      </c>
      <c r="M120" s="4">
        <v>1</v>
      </c>
      <c r="N120" s="4" t="s">
        <v>2</v>
      </c>
      <c r="O120" s="4">
        <v>0</v>
      </c>
      <c r="P120" s="4"/>
      <c r="Q120" s="4"/>
      <c r="R120" s="4"/>
      <c r="S120" s="4"/>
      <c r="T120" s="4"/>
      <c r="U120" s="4"/>
      <c r="V120" s="4"/>
      <c r="W120" s="4"/>
    </row>
    <row r="121" spans="1:23" x14ac:dyDescent="0.2">
      <c r="A121" s="4">
        <v>50</v>
      </c>
      <c r="B121" s="4">
        <v>0</v>
      </c>
      <c r="C121" s="4">
        <v>0</v>
      </c>
      <c r="D121" s="4">
        <v>2</v>
      </c>
      <c r="E121" s="4">
        <v>0</v>
      </c>
      <c r="F121" s="4">
        <v>0</v>
      </c>
      <c r="G121" s="4" t="s">
        <v>224</v>
      </c>
      <c r="H121" s="4" t="s">
        <v>174</v>
      </c>
      <c r="I121" s="4"/>
      <c r="J121" s="4"/>
      <c r="K121" s="4">
        <v>212</v>
      </c>
      <c r="L121" s="4">
        <v>76</v>
      </c>
      <c r="M121" s="4">
        <v>3</v>
      </c>
      <c r="N121" s="4" t="s">
        <v>2</v>
      </c>
      <c r="O121" s="4">
        <v>0</v>
      </c>
      <c r="P121" s="4"/>
      <c r="Q121" s="4"/>
      <c r="R121" s="4"/>
      <c r="S121" s="4"/>
      <c r="T121" s="4"/>
      <c r="U121" s="4"/>
      <c r="V121" s="4"/>
      <c r="W121" s="4"/>
    </row>
    <row r="122" spans="1:23" x14ac:dyDescent="0.2">
      <c r="A122" s="4">
        <v>50</v>
      </c>
      <c r="B122" s="4">
        <v>0</v>
      </c>
      <c r="C122" s="4">
        <v>0</v>
      </c>
      <c r="D122" s="4">
        <v>2</v>
      </c>
      <c r="E122" s="4">
        <v>0</v>
      </c>
      <c r="F122" s="4">
        <v>0</v>
      </c>
      <c r="G122" s="4" t="s">
        <v>225</v>
      </c>
      <c r="H122" s="4" t="s">
        <v>176</v>
      </c>
      <c r="I122" s="4"/>
      <c r="J122" s="4"/>
      <c r="K122" s="4">
        <v>212</v>
      </c>
      <c r="L122" s="4">
        <v>77</v>
      </c>
      <c r="M122" s="4">
        <v>3</v>
      </c>
      <c r="N122" s="4" t="s">
        <v>2</v>
      </c>
      <c r="O122" s="4">
        <v>0</v>
      </c>
      <c r="P122" s="4"/>
      <c r="Q122" s="4"/>
      <c r="R122" s="4"/>
      <c r="S122" s="4"/>
      <c r="T122" s="4"/>
      <c r="U122" s="4"/>
      <c r="V122" s="4"/>
      <c r="W122" s="4"/>
    </row>
    <row r="123" spans="1:23" x14ac:dyDescent="0.2">
      <c r="A123" s="4">
        <v>50</v>
      </c>
      <c r="B123" s="4">
        <v>0</v>
      </c>
      <c r="C123" s="4">
        <v>0</v>
      </c>
      <c r="D123" s="4">
        <v>2</v>
      </c>
      <c r="E123" s="4">
        <v>0</v>
      </c>
      <c r="F123" s="4">
        <v>0</v>
      </c>
      <c r="G123" s="4" t="s">
        <v>226</v>
      </c>
      <c r="H123" s="4" t="s">
        <v>178</v>
      </c>
      <c r="I123" s="4"/>
      <c r="J123" s="4"/>
      <c r="K123" s="4">
        <v>212</v>
      </c>
      <c r="L123" s="4">
        <v>78</v>
      </c>
      <c r="M123" s="4">
        <v>3</v>
      </c>
      <c r="N123" s="4" t="s">
        <v>2</v>
      </c>
      <c r="O123" s="4">
        <v>0</v>
      </c>
      <c r="P123" s="4"/>
      <c r="Q123" s="4"/>
      <c r="R123" s="4"/>
      <c r="S123" s="4"/>
      <c r="T123" s="4"/>
      <c r="U123" s="4"/>
      <c r="V123" s="4"/>
      <c r="W123" s="4"/>
    </row>
    <row r="124" spans="1:23" x14ac:dyDescent="0.2">
      <c r="A124" s="4">
        <v>50</v>
      </c>
      <c r="B124" s="4">
        <v>0</v>
      </c>
      <c r="C124" s="4">
        <v>0</v>
      </c>
      <c r="D124" s="4">
        <v>2</v>
      </c>
      <c r="E124" s="4">
        <v>0</v>
      </c>
      <c r="F124" s="4">
        <v>0</v>
      </c>
      <c r="G124" s="4" t="s">
        <v>227</v>
      </c>
      <c r="H124" s="4" t="s">
        <v>132</v>
      </c>
      <c r="I124" s="4"/>
      <c r="J124" s="4"/>
      <c r="K124" s="4">
        <v>212</v>
      </c>
      <c r="L124" s="4">
        <v>79</v>
      </c>
      <c r="M124" s="4">
        <v>3</v>
      </c>
      <c r="N124" s="4" t="s">
        <v>2</v>
      </c>
      <c r="O124" s="4">
        <v>0</v>
      </c>
      <c r="P124" s="4"/>
      <c r="Q124" s="4"/>
      <c r="R124" s="4"/>
      <c r="S124" s="4"/>
      <c r="T124" s="4"/>
      <c r="U124" s="4"/>
      <c r="V124" s="4"/>
      <c r="W124" s="4"/>
    </row>
    <row r="125" spans="1:23" x14ac:dyDescent="0.2">
      <c r="A125" s="4">
        <v>50</v>
      </c>
      <c r="B125" s="4">
        <v>0</v>
      </c>
      <c r="C125" s="4">
        <v>0</v>
      </c>
      <c r="D125" s="4">
        <v>2</v>
      </c>
      <c r="E125" s="4">
        <v>0</v>
      </c>
      <c r="F125" s="4">
        <v>0</v>
      </c>
      <c r="G125" s="4" t="s">
        <v>228</v>
      </c>
      <c r="H125" s="4" t="s">
        <v>134</v>
      </c>
      <c r="I125" s="4"/>
      <c r="J125" s="4"/>
      <c r="K125" s="4">
        <v>212</v>
      </c>
      <c r="L125" s="4">
        <v>80</v>
      </c>
      <c r="M125" s="4">
        <v>3</v>
      </c>
      <c r="N125" s="4" t="s">
        <v>2</v>
      </c>
      <c r="O125" s="4">
        <v>0</v>
      </c>
      <c r="P125" s="4"/>
      <c r="Q125" s="4"/>
      <c r="R125" s="4"/>
      <c r="S125" s="4"/>
      <c r="T125" s="4"/>
      <c r="U125" s="4"/>
      <c r="V125" s="4"/>
      <c r="W125" s="4"/>
    </row>
    <row r="126" spans="1:23" x14ac:dyDescent="0.2">
      <c r="A126" s="4">
        <v>50</v>
      </c>
      <c r="B126" s="4">
        <v>0</v>
      </c>
      <c r="C126" s="4">
        <v>0</v>
      </c>
      <c r="D126" s="4">
        <v>2</v>
      </c>
      <c r="E126" s="4">
        <v>0</v>
      </c>
      <c r="F126" s="4">
        <v>0</v>
      </c>
      <c r="G126" s="4" t="s">
        <v>229</v>
      </c>
      <c r="H126" s="4" t="s">
        <v>182</v>
      </c>
      <c r="I126" s="4"/>
      <c r="J126" s="4"/>
      <c r="K126" s="4">
        <v>212</v>
      </c>
      <c r="L126" s="4">
        <v>81</v>
      </c>
      <c r="M126" s="4">
        <v>1</v>
      </c>
      <c r="N126" s="4" t="s">
        <v>2</v>
      </c>
      <c r="O126" s="4">
        <v>0</v>
      </c>
      <c r="P126" s="4"/>
      <c r="Q126" s="4"/>
      <c r="R126" s="4"/>
      <c r="S126" s="4"/>
      <c r="T126" s="4"/>
      <c r="U126" s="4"/>
      <c r="V126" s="4"/>
      <c r="W126" s="4"/>
    </row>
    <row r="127" spans="1:23" x14ac:dyDescent="0.2">
      <c r="A127" s="4">
        <v>50</v>
      </c>
      <c r="B127" s="4">
        <v>0</v>
      </c>
      <c r="C127" s="4">
        <v>0</v>
      </c>
      <c r="D127" s="4">
        <v>2</v>
      </c>
      <c r="E127" s="4">
        <v>0</v>
      </c>
      <c r="F127" s="4">
        <v>0</v>
      </c>
      <c r="G127" s="4" t="s">
        <v>230</v>
      </c>
      <c r="H127" s="4" t="s">
        <v>184</v>
      </c>
      <c r="I127" s="4"/>
      <c r="J127" s="4"/>
      <c r="K127" s="4">
        <v>212</v>
      </c>
      <c r="L127" s="4">
        <v>82</v>
      </c>
      <c r="M127" s="4">
        <v>1</v>
      </c>
      <c r="N127" s="4" t="s">
        <v>2</v>
      </c>
      <c r="O127" s="4">
        <v>0</v>
      </c>
      <c r="P127" s="4"/>
      <c r="Q127" s="4"/>
      <c r="R127" s="4"/>
      <c r="S127" s="4"/>
      <c r="T127" s="4"/>
      <c r="U127" s="4"/>
      <c r="V127" s="4"/>
      <c r="W127" s="4"/>
    </row>
    <row r="128" spans="1:23" x14ac:dyDescent="0.2">
      <c r="A128" s="4">
        <v>50</v>
      </c>
      <c r="B128" s="4">
        <v>0</v>
      </c>
      <c r="C128" s="4">
        <v>0</v>
      </c>
      <c r="D128" s="4">
        <v>2</v>
      </c>
      <c r="E128" s="4">
        <v>0</v>
      </c>
      <c r="F128" s="4">
        <f>ROUND(F117+F126+F127,O128)</f>
        <v>0</v>
      </c>
      <c r="G128" s="4" t="s">
        <v>231</v>
      </c>
      <c r="H128" s="4" t="s">
        <v>232</v>
      </c>
      <c r="I128" s="4"/>
      <c r="J128" s="4"/>
      <c r="K128" s="4">
        <v>212</v>
      </c>
      <c r="L128" s="4">
        <v>83</v>
      </c>
      <c r="M128" s="4">
        <v>1</v>
      </c>
      <c r="N128" s="4" t="s">
        <v>233</v>
      </c>
      <c r="O128" s="4">
        <v>0</v>
      </c>
      <c r="P128" s="4"/>
      <c r="Q128" s="4"/>
      <c r="R128" s="4"/>
      <c r="S128" s="4"/>
      <c r="T128" s="4"/>
      <c r="U128" s="4"/>
      <c r="V128" s="4"/>
      <c r="W128" s="4"/>
    </row>
    <row r="129" spans="1:23" x14ac:dyDescent="0.2">
      <c r="A129" s="4">
        <v>50</v>
      </c>
      <c r="B129" s="4">
        <v>0</v>
      </c>
      <c r="C129" s="4">
        <v>0</v>
      </c>
      <c r="D129" s="4">
        <v>2</v>
      </c>
      <c r="E129" s="4">
        <v>0</v>
      </c>
      <c r="F129" s="4">
        <f>ROUND(F130+F133+F134+F131,O129)</f>
        <v>0</v>
      </c>
      <c r="G129" s="4" t="s">
        <v>234</v>
      </c>
      <c r="H129" s="4" t="s">
        <v>235</v>
      </c>
      <c r="I129" s="4"/>
      <c r="J129" s="4"/>
      <c r="K129" s="4">
        <v>212</v>
      </c>
      <c r="L129" s="4">
        <v>84</v>
      </c>
      <c r="M129" s="4">
        <v>1</v>
      </c>
      <c r="N129" s="4" t="s">
        <v>2</v>
      </c>
      <c r="O129" s="4">
        <v>0</v>
      </c>
      <c r="P129" s="4"/>
      <c r="Q129" s="4"/>
      <c r="R129" s="4"/>
      <c r="S129" s="4"/>
      <c r="T129" s="4"/>
      <c r="U129" s="4"/>
      <c r="V129" s="4"/>
      <c r="W129" s="4"/>
    </row>
    <row r="130" spans="1:23" x14ac:dyDescent="0.2">
      <c r="A130" s="4">
        <v>50</v>
      </c>
      <c r="B130" s="4">
        <v>0</v>
      </c>
      <c r="C130" s="4">
        <v>0</v>
      </c>
      <c r="D130" s="4">
        <v>2</v>
      </c>
      <c r="E130" s="4">
        <v>0</v>
      </c>
      <c r="F130" s="4">
        <v>0</v>
      </c>
      <c r="G130" s="4" t="s">
        <v>236</v>
      </c>
      <c r="H130" s="4" t="s">
        <v>169</v>
      </c>
      <c r="I130" s="4"/>
      <c r="J130" s="4"/>
      <c r="K130" s="4">
        <v>212</v>
      </c>
      <c r="L130" s="4">
        <v>85</v>
      </c>
      <c r="M130" s="4">
        <v>3</v>
      </c>
      <c r="N130" s="4" t="s">
        <v>2</v>
      </c>
      <c r="O130" s="4">
        <v>0</v>
      </c>
      <c r="P130" s="4"/>
      <c r="Q130" s="4"/>
      <c r="R130" s="4"/>
      <c r="S130" s="4"/>
      <c r="T130" s="4"/>
      <c r="U130" s="4"/>
      <c r="V130" s="4"/>
      <c r="W130" s="4"/>
    </row>
    <row r="131" spans="1:23" x14ac:dyDescent="0.2">
      <c r="A131" s="4">
        <v>50</v>
      </c>
      <c r="B131" s="4">
        <v>0</v>
      </c>
      <c r="C131" s="4">
        <v>0</v>
      </c>
      <c r="D131" s="4">
        <v>2</v>
      </c>
      <c r="E131" s="4">
        <v>0</v>
      </c>
      <c r="F131" s="4">
        <v>0</v>
      </c>
      <c r="G131" s="4" t="s">
        <v>237</v>
      </c>
      <c r="H131" s="4" t="s">
        <v>171</v>
      </c>
      <c r="I131" s="4"/>
      <c r="J131" s="4"/>
      <c r="K131" s="4">
        <v>212</v>
      </c>
      <c r="L131" s="4">
        <v>86</v>
      </c>
      <c r="M131" s="4">
        <v>1</v>
      </c>
      <c r="N131" s="4" t="s">
        <v>2</v>
      </c>
      <c r="O131" s="4">
        <v>0</v>
      </c>
      <c r="P131" s="4"/>
      <c r="Q131" s="4"/>
      <c r="R131" s="4"/>
      <c r="S131" s="4"/>
      <c r="T131" s="4"/>
      <c r="U131" s="4"/>
      <c r="V131" s="4"/>
      <c r="W131" s="4"/>
    </row>
    <row r="132" spans="1:23" x14ac:dyDescent="0.2">
      <c r="A132" s="4">
        <v>50</v>
      </c>
      <c r="B132" s="4">
        <v>0</v>
      </c>
      <c r="C132" s="4">
        <v>0</v>
      </c>
      <c r="D132" s="4">
        <v>2</v>
      </c>
      <c r="E132" s="4">
        <v>0</v>
      </c>
      <c r="F132" s="4">
        <v>0</v>
      </c>
      <c r="G132" s="4" t="s">
        <v>238</v>
      </c>
      <c r="H132" s="4" t="s">
        <v>130</v>
      </c>
      <c r="I132" s="4"/>
      <c r="J132" s="4"/>
      <c r="K132" s="4">
        <v>212</v>
      </c>
      <c r="L132" s="4">
        <v>87</v>
      </c>
      <c r="M132" s="4">
        <v>1</v>
      </c>
      <c r="N132" s="4" t="s">
        <v>2</v>
      </c>
      <c r="O132" s="4">
        <v>0</v>
      </c>
      <c r="P132" s="4"/>
      <c r="Q132" s="4"/>
      <c r="R132" s="4"/>
      <c r="S132" s="4"/>
      <c r="T132" s="4"/>
      <c r="U132" s="4"/>
      <c r="V132" s="4"/>
      <c r="W132" s="4"/>
    </row>
    <row r="133" spans="1:23" x14ac:dyDescent="0.2">
      <c r="A133" s="4">
        <v>50</v>
      </c>
      <c r="B133" s="4">
        <v>0</v>
      </c>
      <c r="C133" s="4">
        <v>0</v>
      </c>
      <c r="D133" s="4">
        <v>2</v>
      </c>
      <c r="E133" s="4">
        <v>0</v>
      </c>
      <c r="F133" s="4">
        <v>0</v>
      </c>
      <c r="G133" s="4" t="s">
        <v>239</v>
      </c>
      <c r="H133" s="4" t="s">
        <v>174</v>
      </c>
      <c r="I133" s="4"/>
      <c r="J133" s="4"/>
      <c r="K133" s="4">
        <v>212</v>
      </c>
      <c r="L133" s="4">
        <v>88</v>
      </c>
      <c r="M133" s="4">
        <v>3</v>
      </c>
      <c r="N133" s="4" t="s">
        <v>2</v>
      </c>
      <c r="O133" s="4">
        <v>0</v>
      </c>
      <c r="P133" s="4"/>
      <c r="Q133" s="4"/>
      <c r="R133" s="4"/>
      <c r="S133" s="4"/>
      <c r="T133" s="4"/>
      <c r="U133" s="4"/>
      <c r="V133" s="4"/>
      <c r="W133" s="4"/>
    </row>
    <row r="134" spans="1:23" x14ac:dyDescent="0.2">
      <c r="A134" s="4">
        <v>50</v>
      </c>
      <c r="B134" s="4">
        <v>0</v>
      </c>
      <c r="C134" s="4">
        <v>0</v>
      </c>
      <c r="D134" s="4">
        <v>2</v>
      </c>
      <c r="E134" s="4">
        <v>0</v>
      </c>
      <c r="F134" s="4">
        <v>0</v>
      </c>
      <c r="G134" s="4" t="s">
        <v>240</v>
      </c>
      <c r="H134" s="4" t="s">
        <v>176</v>
      </c>
      <c r="I134" s="4"/>
      <c r="J134" s="4"/>
      <c r="K134" s="4">
        <v>212</v>
      </c>
      <c r="L134" s="4">
        <v>89</v>
      </c>
      <c r="M134" s="4">
        <v>3</v>
      </c>
      <c r="N134" s="4" t="s">
        <v>2</v>
      </c>
      <c r="O134" s="4">
        <v>0</v>
      </c>
      <c r="P134" s="4"/>
      <c r="Q134" s="4"/>
      <c r="R134" s="4"/>
      <c r="S134" s="4"/>
      <c r="T134" s="4"/>
      <c r="U134" s="4"/>
      <c r="V134" s="4"/>
      <c r="W134" s="4"/>
    </row>
    <row r="135" spans="1:23" x14ac:dyDescent="0.2">
      <c r="A135" s="4">
        <v>50</v>
      </c>
      <c r="B135" s="4">
        <v>0</v>
      </c>
      <c r="C135" s="4">
        <v>0</v>
      </c>
      <c r="D135" s="4">
        <v>2</v>
      </c>
      <c r="E135" s="4">
        <v>0</v>
      </c>
      <c r="F135" s="4">
        <v>0</v>
      </c>
      <c r="G135" s="4" t="s">
        <v>241</v>
      </c>
      <c r="H135" s="4" t="s">
        <v>178</v>
      </c>
      <c r="I135" s="4"/>
      <c r="J135" s="4"/>
      <c r="K135" s="4">
        <v>212</v>
      </c>
      <c r="L135" s="4">
        <v>90</v>
      </c>
      <c r="M135" s="4">
        <v>3</v>
      </c>
      <c r="N135" s="4" t="s">
        <v>2</v>
      </c>
      <c r="O135" s="4">
        <v>0</v>
      </c>
      <c r="P135" s="4"/>
      <c r="Q135" s="4"/>
      <c r="R135" s="4"/>
      <c r="S135" s="4"/>
      <c r="T135" s="4"/>
      <c r="U135" s="4"/>
      <c r="V135" s="4"/>
      <c r="W135" s="4"/>
    </row>
    <row r="136" spans="1:23" x14ac:dyDescent="0.2">
      <c r="A136" s="4">
        <v>50</v>
      </c>
      <c r="B136" s="4">
        <v>0</v>
      </c>
      <c r="C136" s="4">
        <v>0</v>
      </c>
      <c r="D136" s="4">
        <v>2</v>
      </c>
      <c r="E136" s="4">
        <v>0</v>
      </c>
      <c r="F136" s="4">
        <v>0</v>
      </c>
      <c r="G136" s="4" t="s">
        <v>242</v>
      </c>
      <c r="H136" s="4" t="s">
        <v>132</v>
      </c>
      <c r="I136" s="4"/>
      <c r="J136" s="4"/>
      <c r="K136" s="4">
        <v>212</v>
      </c>
      <c r="L136" s="4">
        <v>91</v>
      </c>
      <c r="M136" s="4">
        <v>3</v>
      </c>
      <c r="N136" s="4" t="s">
        <v>2</v>
      </c>
      <c r="O136" s="4">
        <v>0</v>
      </c>
      <c r="P136" s="4"/>
      <c r="Q136" s="4"/>
      <c r="R136" s="4"/>
      <c r="S136" s="4"/>
      <c r="T136" s="4"/>
      <c r="U136" s="4"/>
      <c r="V136" s="4"/>
      <c r="W136" s="4"/>
    </row>
    <row r="137" spans="1:23" x14ac:dyDescent="0.2">
      <c r="A137" s="4">
        <v>50</v>
      </c>
      <c r="B137" s="4">
        <v>0</v>
      </c>
      <c r="C137" s="4">
        <v>0</v>
      </c>
      <c r="D137" s="4">
        <v>2</v>
      </c>
      <c r="E137" s="4">
        <v>0</v>
      </c>
      <c r="F137" s="4">
        <v>0</v>
      </c>
      <c r="G137" s="4" t="s">
        <v>243</v>
      </c>
      <c r="H137" s="4" t="s">
        <v>134</v>
      </c>
      <c r="I137" s="4"/>
      <c r="J137" s="4"/>
      <c r="K137" s="4">
        <v>212</v>
      </c>
      <c r="L137" s="4">
        <v>92</v>
      </c>
      <c r="M137" s="4">
        <v>3</v>
      </c>
      <c r="N137" s="4" t="s">
        <v>2</v>
      </c>
      <c r="O137" s="4">
        <v>0</v>
      </c>
      <c r="P137" s="4"/>
      <c r="Q137" s="4"/>
      <c r="R137" s="4"/>
      <c r="S137" s="4"/>
      <c r="T137" s="4"/>
      <c r="U137" s="4"/>
      <c r="V137" s="4"/>
      <c r="W137" s="4"/>
    </row>
    <row r="138" spans="1:23" x14ac:dyDescent="0.2">
      <c r="A138" s="4">
        <v>50</v>
      </c>
      <c r="B138" s="4">
        <v>0</v>
      </c>
      <c r="C138" s="4">
        <v>0</v>
      </c>
      <c r="D138" s="4">
        <v>2</v>
      </c>
      <c r="E138" s="4">
        <v>0</v>
      </c>
      <c r="F138" s="4">
        <v>0</v>
      </c>
      <c r="G138" s="4" t="s">
        <v>244</v>
      </c>
      <c r="H138" s="4" t="s">
        <v>182</v>
      </c>
      <c r="I138" s="4"/>
      <c r="J138" s="4"/>
      <c r="K138" s="4">
        <v>212</v>
      </c>
      <c r="L138" s="4">
        <v>93</v>
      </c>
      <c r="M138" s="4">
        <v>1</v>
      </c>
      <c r="N138" s="4" t="s">
        <v>2</v>
      </c>
      <c r="O138" s="4">
        <v>0</v>
      </c>
      <c r="P138" s="4"/>
      <c r="Q138" s="4"/>
      <c r="R138" s="4"/>
      <c r="S138" s="4"/>
      <c r="T138" s="4"/>
      <c r="U138" s="4"/>
      <c r="V138" s="4"/>
      <c r="W138" s="4"/>
    </row>
    <row r="139" spans="1:23" x14ac:dyDescent="0.2">
      <c r="A139" s="4">
        <v>50</v>
      </c>
      <c r="B139" s="4">
        <v>0</v>
      </c>
      <c r="C139" s="4">
        <v>0</v>
      </c>
      <c r="D139" s="4">
        <v>2</v>
      </c>
      <c r="E139" s="4">
        <v>0</v>
      </c>
      <c r="F139" s="4">
        <v>0</v>
      </c>
      <c r="G139" s="4" t="s">
        <v>245</v>
      </c>
      <c r="H139" s="4" t="s">
        <v>184</v>
      </c>
      <c r="I139" s="4"/>
      <c r="J139" s="4"/>
      <c r="K139" s="4">
        <v>212</v>
      </c>
      <c r="L139" s="4">
        <v>94</v>
      </c>
      <c r="M139" s="4">
        <v>1</v>
      </c>
      <c r="N139" s="4" t="s">
        <v>2</v>
      </c>
      <c r="O139" s="4">
        <v>0</v>
      </c>
      <c r="P139" s="4"/>
      <c r="Q139" s="4"/>
      <c r="R139" s="4"/>
      <c r="S139" s="4"/>
      <c r="T139" s="4"/>
      <c r="U139" s="4"/>
      <c r="V139" s="4"/>
      <c r="W139" s="4"/>
    </row>
    <row r="140" spans="1:23" x14ac:dyDescent="0.2">
      <c r="A140" s="4">
        <v>50</v>
      </c>
      <c r="B140" s="4">
        <v>0</v>
      </c>
      <c r="C140" s="4">
        <v>0</v>
      </c>
      <c r="D140" s="4">
        <v>2</v>
      </c>
      <c r="E140" s="4">
        <v>0</v>
      </c>
      <c r="F140" s="4">
        <f>ROUND(F129+F138+F139,O140)</f>
        <v>0</v>
      </c>
      <c r="G140" s="4" t="s">
        <v>246</v>
      </c>
      <c r="H140" s="4" t="s">
        <v>247</v>
      </c>
      <c r="I140" s="4"/>
      <c r="J140" s="4"/>
      <c r="K140" s="4">
        <v>212</v>
      </c>
      <c r="L140" s="4">
        <v>95</v>
      </c>
      <c r="M140" s="4">
        <v>1</v>
      </c>
      <c r="N140" s="4" t="s">
        <v>248</v>
      </c>
      <c r="O140" s="4">
        <v>0</v>
      </c>
      <c r="P140" s="4"/>
      <c r="Q140" s="4"/>
      <c r="R140" s="4"/>
      <c r="S140" s="4"/>
      <c r="T140" s="4"/>
      <c r="U140" s="4"/>
      <c r="V140" s="4"/>
      <c r="W140" s="4"/>
    </row>
    <row r="141" spans="1:23" x14ac:dyDescent="0.2">
      <c r="A141" s="4">
        <v>50</v>
      </c>
      <c r="B141" s="4">
        <v>0</v>
      </c>
      <c r="C141" s="4">
        <v>0</v>
      </c>
      <c r="D141" s="4">
        <v>2</v>
      </c>
      <c r="E141" s="4">
        <v>0</v>
      </c>
      <c r="F141" s="4">
        <f>ROUND(F142+F145+F146+F143,O141)</f>
        <v>0</v>
      </c>
      <c r="G141" s="4" t="s">
        <v>249</v>
      </c>
      <c r="H141" s="4" t="s">
        <v>250</v>
      </c>
      <c r="I141" s="4"/>
      <c r="J141" s="4"/>
      <c r="K141" s="4">
        <v>212</v>
      </c>
      <c r="L141" s="4">
        <v>96</v>
      </c>
      <c r="M141" s="4">
        <v>1</v>
      </c>
      <c r="N141" s="4" t="s">
        <v>2</v>
      </c>
      <c r="O141" s="4">
        <v>0</v>
      </c>
      <c r="P141" s="4"/>
      <c r="Q141" s="4"/>
      <c r="R141" s="4"/>
      <c r="S141" s="4"/>
      <c r="T141" s="4"/>
      <c r="U141" s="4"/>
      <c r="V141" s="4"/>
      <c r="W141" s="4"/>
    </row>
    <row r="142" spans="1:23" x14ac:dyDescent="0.2">
      <c r="A142" s="4">
        <v>50</v>
      </c>
      <c r="B142" s="4">
        <v>0</v>
      </c>
      <c r="C142" s="4">
        <v>0</v>
      </c>
      <c r="D142" s="4">
        <v>2</v>
      </c>
      <c r="E142" s="4">
        <v>0</v>
      </c>
      <c r="F142" s="4">
        <v>0</v>
      </c>
      <c r="G142" s="4" t="s">
        <v>251</v>
      </c>
      <c r="H142" s="4" t="s">
        <v>169</v>
      </c>
      <c r="I142" s="4"/>
      <c r="J142" s="4"/>
      <c r="K142" s="4">
        <v>212</v>
      </c>
      <c r="L142" s="4">
        <v>97</v>
      </c>
      <c r="M142" s="4">
        <v>3</v>
      </c>
      <c r="N142" s="4" t="s">
        <v>2</v>
      </c>
      <c r="O142" s="4">
        <v>0</v>
      </c>
      <c r="P142" s="4"/>
      <c r="Q142" s="4"/>
      <c r="R142" s="4"/>
      <c r="S142" s="4"/>
      <c r="T142" s="4"/>
      <c r="U142" s="4"/>
      <c r="V142" s="4"/>
      <c r="W142" s="4"/>
    </row>
    <row r="143" spans="1:23" x14ac:dyDescent="0.2">
      <c r="A143" s="4">
        <v>50</v>
      </c>
      <c r="B143" s="4">
        <v>0</v>
      </c>
      <c r="C143" s="4">
        <v>0</v>
      </c>
      <c r="D143" s="4">
        <v>2</v>
      </c>
      <c r="E143" s="4">
        <v>0</v>
      </c>
      <c r="F143" s="4">
        <v>0</v>
      </c>
      <c r="G143" s="4" t="s">
        <v>252</v>
      </c>
      <c r="H143" s="4" t="s">
        <v>171</v>
      </c>
      <c r="I143" s="4"/>
      <c r="J143" s="4"/>
      <c r="K143" s="4">
        <v>212</v>
      </c>
      <c r="L143" s="4">
        <v>98</v>
      </c>
      <c r="M143" s="4">
        <v>1</v>
      </c>
      <c r="N143" s="4" t="s">
        <v>2</v>
      </c>
      <c r="O143" s="4">
        <v>0</v>
      </c>
      <c r="P143" s="4"/>
      <c r="Q143" s="4"/>
      <c r="R143" s="4"/>
      <c r="S143" s="4"/>
      <c r="T143" s="4"/>
      <c r="U143" s="4"/>
      <c r="V143" s="4"/>
      <c r="W143" s="4"/>
    </row>
    <row r="144" spans="1:23" x14ac:dyDescent="0.2">
      <c r="A144" s="4">
        <v>50</v>
      </c>
      <c r="B144" s="4">
        <v>0</v>
      </c>
      <c r="C144" s="4">
        <v>0</v>
      </c>
      <c r="D144" s="4">
        <v>2</v>
      </c>
      <c r="E144" s="4">
        <v>0</v>
      </c>
      <c r="F144" s="4">
        <v>0</v>
      </c>
      <c r="G144" s="4" t="s">
        <v>253</v>
      </c>
      <c r="H144" s="4" t="s">
        <v>130</v>
      </c>
      <c r="I144" s="4"/>
      <c r="J144" s="4"/>
      <c r="K144" s="4">
        <v>212</v>
      </c>
      <c r="L144" s="4">
        <v>99</v>
      </c>
      <c r="M144" s="4">
        <v>1</v>
      </c>
      <c r="N144" s="4" t="s">
        <v>2</v>
      </c>
      <c r="O144" s="4">
        <v>0</v>
      </c>
      <c r="P144" s="4"/>
      <c r="Q144" s="4"/>
      <c r="R144" s="4"/>
      <c r="S144" s="4"/>
      <c r="T144" s="4"/>
      <c r="U144" s="4"/>
      <c r="V144" s="4"/>
      <c r="W144" s="4"/>
    </row>
    <row r="145" spans="1:23" x14ac:dyDescent="0.2">
      <c r="A145" s="4">
        <v>50</v>
      </c>
      <c r="B145" s="4">
        <v>0</v>
      </c>
      <c r="C145" s="4">
        <v>0</v>
      </c>
      <c r="D145" s="4">
        <v>2</v>
      </c>
      <c r="E145" s="4">
        <v>0</v>
      </c>
      <c r="F145" s="4">
        <v>0</v>
      </c>
      <c r="G145" s="4" t="s">
        <v>254</v>
      </c>
      <c r="H145" s="4" t="s">
        <v>174</v>
      </c>
      <c r="I145" s="4"/>
      <c r="J145" s="4"/>
      <c r="K145" s="4">
        <v>212</v>
      </c>
      <c r="L145" s="4">
        <v>100</v>
      </c>
      <c r="M145" s="4">
        <v>3</v>
      </c>
      <c r="N145" s="4" t="s">
        <v>2</v>
      </c>
      <c r="O145" s="4">
        <v>0</v>
      </c>
      <c r="P145" s="4"/>
      <c r="Q145" s="4"/>
      <c r="R145" s="4"/>
      <c r="S145" s="4"/>
      <c r="T145" s="4"/>
      <c r="U145" s="4"/>
      <c r="V145" s="4"/>
      <c r="W145" s="4"/>
    </row>
    <row r="146" spans="1:23" x14ac:dyDescent="0.2">
      <c r="A146" s="4">
        <v>50</v>
      </c>
      <c r="B146" s="4">
        <v>0</v>
      </c>
      <c r="C146" s="4">
        <v>0</v>
      </c>
      <c r="D146" s="4">
        <v>2</v>
      </c>
      <c r="E146" s="4">
        <v>0</v>
      </c>
      <c r="F146" s="4">
        <v>0</v>
      </c>
      <c r="G146" s="4" t="s">
        <v>255</v>
      </c>
      <c r="H146" s="4" t="s">
        <v>176</v>
      </c>
      <c r="I146" s="4"/>
      <c r="J146" s="4"/>
      <c r="K146" s="4">
        <v>212</v>
      </c>
      <c r="L146" s="4">
        <v>101</v>
      </c>
      <c r="M146" s="4">
        <v>3</v>
      </c>
      <c r="N146" s="4" t="s">
        <v>2</v>
      </c>
      <c r="O146" s="4">
        <v>0</v>
      </c>
      <c r="P146" s="4"/>
      <c r="Q146" s="4"/>
      <c r="R146" s="4"/>
      <c r="S146" s="4"/>
      <c r="T146" s="4"/>
      <c r="U146" s="4"/>
      <c r="V146" s="4"/>
      <c r="W146" s="4"/>
    </row>
    <row r="147" spans="1:23" x14ac:dyDescent="0.2">
      <c r="A147" s="4">
        <v>50</v>
      </c>
      <c r="B147" s="4">
        <v>0</v>
      </c>
      <c r="C147" s="4">
        <v>0</v>
      </c>
      <c r="D147" s="4">
        <v>2</v>
      </c>
      <c r="E147" s="4">
        <v>0</v>
      </c>
      <c r="F147" s="4">
        <v>0</v>
      </c>
      <c r="G147" s="4" t="s">
        <v>256</v>
      </c>
      <c r="H147" s="4" t="s">
        <v>178</v>
      </c>
      <c r="I147" s="4"/>
      <c r="J147" s="4"/>
      <c r="K147" s="4">
        <v>212</v>
      </c>
      <c r="L147" s="4">
        <v>102</v>
      </c>
      <c r="M147" s="4">
        <v>3</v>
      </c>
      <c r="N147" s="4" t="s">
        <v>2</v>
      </c>
      <c r="O147" s="4">
        <v>0</v>
      </c>
      <c r="P147" s="4"/>
      <c r="Q147" s="4"/>
      <c r="R147" s="4"/>
      <c r="S147" s="4"/>
      <c r="T147" s="4"/>
      <c r="U147" s="4"/>
      <c r="V147" s="4"/>
      <c r="W147" s="4"/>
    </row>
    <row r="148" spans="1:23" x14ac:dyDescent="0.2">
      <c r="A148" s="4">
        <v>50</v>
      </c>
      <c r="B148" s="4">
        <v>0</v>
      </c>
      <c r="C148" s="4">
        <v>0</v>
      </c>
      <c r="D148" s="4">
        <v>2</v>
      </c>
      <c r="E148" s="4">
        <v>0</v>
      </c>
      <c r="F148" s="4">
        <v>0</v>
      </c>
      <c r="G148" s="4" t="s">
        <v>257</v>
      </c>
      <c r="H148" s="4" t="s">
        <v>132</v>
      </c>
      <c r="I148" s="4"/>
      <c r="J148" s="4"/>
      <c r="K148" s="4">
        <v>212</v>
      </c>
      <c r="L148" s="4">
        <v>103</v>
      </c>
      <c r="M148" s="4">
        <v>3</v>
      </c>
      <c r="N148" s="4" t="s">
        <v>2</v>
      </c>
      <c r="O148" s="4">
        <v>0</v>
      </c>
      <c r="P148" s="4"/>
      <c r="Q148" s="4"/>
      <c r="R148" s="4"/>
      <c r="S148" s="4"/>
      <c r="T148" s="4"/>
      <c r="U148" s="4"/>
      <c r="V148" s="4"/>
      <c r="W148" s="4"/>
    </row>
    <row r="149" spans="1:23" x14ac:dyDescent="0.2">
      <c r="A149" s="4">
        <v>50</v>
      </c>
      <c r="B149" s="4">
        <v>0</v>
      </c>
      <c r="C149" s="4">
        <v>0</v>
      </c>
      <c r="D149" s="4">
        <v>2</v>
      </c>
      <c r="E149" s="4">
        <v>0</v>
      </c>
      <c r="F149" s="4">
        <v>0</v>
      </c>
      <c r="G149" s="4" t="s">
        <v>258</v>
      </c>
      <c r="H149" s="4" t="s">
        <v>134</v>
      </c>
      <c r="I149" s="4"/>
      <c r="J149" s="4"/>
      <c r="K149" s="4">
        <v>212</v>
      </c>
      <c r="L149" s="4">
        <v>104</v>
      </c>
      <c r="M149" s="4">
        <v>3</v>
      </c>
      <c r="N149" s="4" t="s">
        <v>2</v>
      </c>
      <c r="O149" s="4">
        <v>0</v>
      </c>
      <c r="P149" s="4"/>
      <c r="Q149" s="4"/>
      <c r="R149" s="4"/>
      <c r="S149" s="4"/>
      <c r="T149" s="4"/>
      <c r="U149" s="4"/>
      <c r="V149" s="4"/>
      <c r="W149" s="4"/>
    </row>
    <row r="150" spans="1:23" x14ac:dyDescent="0.2">
      <c r="A150" s="4">
        <v>50</v>
      </c>
      <c r="B150" s="4">
        <v>0</v>
      </c>
      <c r="C150" s="4">
        <v>0</v>
      </c>
      <c r="D150" s="4">
        <v>2</v>
      </c>
      <c r="E150" s="4">
        <v>0</v>
      </c>
      <c r="F150" s="4">
        <v>0</v>
      </c>
      <c r="G150" s="4" t="s">
        <v>259</v>
      </c>
      <c r="H150" s="4" t="s">
        <v>182</v>
      </c>
      <c r="I150" s="4"/>
      <c r="J150" s="4"/>
      <c r="K150" s="4">
        <v>212</v>
      </c>
      <c r="L150" s="4">
        <v>105</v>
      </c>
      <c r="M150" s="4">
        <v>1</v>
      </c>
      <c r="N150" s="4" t="s">
        <v>2</v>
      </c>
      <c r="O150" s="4">
        <v>0</v>
      </c>
      <c r="P150" s="4"/>
      <c r="Q150" s="4"/>
      <c r="R150" s="4"/>
      <c r="S150" s="4"/>
      <c r="T150" s="4"/>
      <c r="U150" s="4"/>
      <c r="V150" s="4"/>
      <c r="W150" s="4"/>
    </row>
    <row r="151" spans="1:23" x14ac:dyDescent="0.2">
      <c r="A151" s="4">
        <v>50</v>
      </c>
      <c r="B151" s="4">
        <v>0</v>
      </c>
      <c r="C151" s="4">
        <v>0</v>
      </c>
      <c r="D151" s="4">
        <v>2</v>
      </c>
      <c r="E151" s="4">
        <v>0</v>
      </c>
      <c r="F151" s="4">
        <v>0</v>
      </c>
      <c r="G151" s="4" t="s">
        <v>260</v>
      </c>
      <c r="H151" s="4" t="s">
        <v>184</v>
      </c>
      <c r="I151" s="4"/>
      <c r="J151" s="4"/>
      <c r="K151" s="4">
        <v>212</v>
      </c>
      <c r="L151" s="4">
        <v>106</v>
      </c>
      <c r="M151" s="4">
        <v>1</v>
      </c>
      <c r="N151" s="4" t="s">
        <v>2</v>
      </c>
      <c r="O151" s="4">
        <v>0</v>
      </c>
      <c r="P151" s="4"/>
      <c r="Q151" s="4"/>
      <c r="R151" s="4"/>
      <c r="S151" s="4"/>
      <c r="T151" s="4"/>
      <c r="U151" s="4"/>
      <c r="V151" s="4"/>
      <c r="W151" s="4"/>
    </row>
    <row r="152" spans="1:23" x14ac:dyDescent="0.2">
      <c r="A152" s="4">
        <v>50</v>
      </c>
      <c r="B152" s="4">
        <v>0</v>
      </c>
      <c r="C152" s="4">
        <v>0</v>
      </c>
      <c r="D152" s="4">
        <v>2</v>
      </c>
      <c r="E152" s="4">
        <v>0</v>
      </c>
      <c r="F152" s="4">
        <f>ROUND(F141+F150+F151,O152)</f>
        <v>0</v>
      </c>
      <c r="G152" s="4" t="s">
        <v>261</v>
      </c>
      <c r="H152" s="4" t="s">
        <v>262</v>
      </c>
      <c r="I152" s="4"/>
      <c r="J152" s="4"/>
      <c r="K152" s="4">
        <v>212</v>
      </c>
      <c r="L152" s="4">
        <v>107</v>
      </c>
      <c r="M152" s="4">
        <v>1</v>
      </c>
      <c r="N152" s="4" t="s">
        <v>263</v>
      </c>
      <c r="O152" s="4">
        <v>0</v>
      </c>
      <c r="P152" s="4"/>
      <c r="Q152" s="4"/>
      <c r="R152" s="4"/>
      <c r="S152" s="4"/>
      <c r="T152" s="4"/>
      <c r="U152" s="4"/>
      <c r="V152" s="4"/>
      <c r="W152" s="4"/>
    </row>
    <row r="153" spans="1:23" x14ac:dyDescent="0.2">
      <c r="A153" s="4">
        <v>50</v>
      </c>
      <c r="B153" s="4">
        <v>0</v>
      </c>
      <c r="C153" s="4">
        <v>0</v>
      </c>
      <c r="D153" s="4">
        <v>2</v>
      </c>
      <c r="E153" s="4">
        <v>0</v>
      </c>
      <c r="F153" s="4">
        <f>ROUND(F154+F157+F158+F155,O153)</f>
        <v>0</v>
      </c>
      <c r="G153" s="4" t="s">
        <v>264</v>
      </c>
      <c r="H153" s="4" t="s">
        <v>265</v>
      </c>
      <c r="I153" s="4"/>
      <c r="J153" s="4"/>
      <c r="K153" s="4">
        <v>212</v>
      </c>
      <c r="L153" s="4">
        <v>108</v>
      </c>
      <c r="M153" s="4">
        <v>1</v>
      </c>
      <c r="N153" s="4" t="s">
        <v>2</v>
      </c>
      <c r="O153" s="4">
        <v>0</v>
      </c>
      <c r="P153" s="4"/>
      <c r="Q153" s="4"/>
      <c r="R153" s="4"/>
      <c r="S153" s="4"/>
      <c r="T153" s="4"/>
      <c r="U153" s="4"/>
      <c r="V153" s="4"/>
      <c r="W153" s="4"/>
    </row>
    <row r="154" spans="1:23" x14ac:dyDescent="0.2">
      <c r="A154" s="4">
        <v>50</v>
      </c>
      <c r="B154" s="4">
        <v>0</v>
      </c>
      <c r="C154" s="4">
        <v>0</v>
      </c>
      <c r="D154" s="4">
        <v>2</v>
      </c>
      <c r="E154" s="4">
        <v>0</v>
      </c>
      <c r="F154" s="4">
        <v>0</v>
      </c>
      <c r="G154" s="4" t="s">
        <v>266</v>
      </c>
      <c r="H154" s="4" t="s">
        <v>169</v>
      </c>
      <c r="I154" s="4"/>
      <c r="J154" s="4"/>
      <c r="K154" s="4">
        <v>212</v>
      </c>
      <c r="L154" s="4">
        <v>109</v>
      </c>
      <c r="M154" s="4">
        <v>3</v>
      </c>
      <c r="N154" s="4" t="s">
        <v>2</v>
      </c>
      <c r="O154" s="4">
        <v>0</v>
      </c>
      <c r="P154" s="4"/>
      <c r="Q154" s="4"/>
      <c r="R154" s="4"/>
      <c r="S154" s="4"/>
      <c r="T154" s="4"/>
      <c r="U154" s="4"/>
      <c r="V154" s="4"/>
      <c r="W154" s="4"/>
    </row>
    <row r="155" spans="1:23" x14ac:dyDescent="0.2">
      <c r="A155" s="4">
        <v>50</v>
      </c>
      <c r="B155" s="4">
        <v>0</v>
      </c>
      <c r="C155" s="4">
        <v>0</v>
      </c>
      <c r="D155" s="4">
        <v>2</v>
      </c>
      <c r="E155" s="4">
        <v>0</v>
      </c>
      <c r="F155" s="4">
        <v>0</v>
      </c>
      <c r="G155" s="4" t="s">
        <v>267</v>
      </c>
      <c r="H155" s="4" t="s">
        <v>171</v>
      </c>
      <c r="I155" s="4"/>
      <c r="J155" s="4"/>
      <c r="K155" s="4">
        <v>212</v>
      </c>
      <c r="L155" s="4">
        <v>110</v>
      </c>
      <c r="M155" s="4">
        <v>1</v>
      </c>
      <c r="N155" s="4" t="s">
        <v>2</v>
      </c>
      <c r="O155" s="4">
        <v>0</v>
      </c>
      <c r="P155" s="4"/>
      <c r="Q155" s="4"/>
      <c r="R155" s="4"/>
      <c r="S155" s="4"/>
      <c r="T155" s="4"/>
      <c r="U155" s="4"/>
      <c r="V155" s="4"/>
      <c r="W155" s="4"/>
    </row>
    <row r="156" spans="1:23" x14ac:dyDescent="0.2">
      <c r="A156" s="4">
        <v>50</v>
      </c>
      <c r="B156" s="4">
        <v>0</v>
      </c>
      <c r="C156" s="4">
        <v>0</v>
      </c>
      <c r="D156" s="4">
        <v>2</v>
      </c>
      <c r="E156" s="4">
        <v>0</v>
      </c>
      <c r="F156" s="4">
        <v>0</v>
      </c>
      <c r="G156" s="4" t="s">
        <v>268</v>
      </c>
      <c r="H156" s="4" t="s">
        <v>223</v>
      </c>
      <c r="I156" s="4"/>
      <c r="J156" s="4"/>
      <c r="K156" s="4">
        <v>212</v>
      </c>
      <c r="L156" s="4">
        <v>111</v>
      </c>
      <c r="M156" s="4">
        <v>1</v>
      </c>
      <c r="N156" s="4" t="s">
        <v>2</v>
      </c>
      <c r="O156" s="4">
        <v>0</v>
      </c>
      <c r="P156" s="4"/>
      <c r="Q156" s="4"/>
      <c r="R156" s="4"/>
      <c r="S156" s="4"/>
      <c r="T156" s="4"/>
      <c r="U156" s="4"/>
      <c r="V156" s="4"/>
      <c r="W156" s="4"/>
    </row>
    <row r="157" spans="1:23" x14ac:dyDescent="0.2">
      <c r="A157" s="4">
        <v>50</v>
      </c>
      <c r="B157" s="4">
        <v>0</v>
      </c>
      <c r="C157" s="4">
        <v>0</v>
      </c>
      <c r="D157" s="4">
        <v>2</v>
      </c>
      <c r="E157" s="4">
        <v>0</v>
      </c>
      <c r="F157" s="4">
        <v>0</v>
      </c>
      <c r="G157" s="4" t="s">
        <v>269</v>
      </c>
      <c r="H157" s="4" t="s">
        <v>174</v>
      </c>
      <c r="I157" s="4"/>
      <c r="J157" s="4"/>
      <c r="K157" s="4">
        <v>212</v>
      </c>
      <c r="L157" s="4">
        <v>112</v>
      </c>
      <c r="M157" s="4">
        <v>3</v>
      </c>
      <c r="N157" s="4" t="s">
        <v>2</v>
      </c>
      <c r="O157" s="4">
        <v>0</v>
      </c>
      <c r="P157" s="4"/>
      <c r="Q157" s="4"/>
      <c r="R157" s="4"/>
      <c r="S157" s="4"/>
      <c r="T157" s="4"/>
      <c r="U157" s="4"/>
      <c r="V157" s="4"/>
      <c r="W157" s="4"/>
    </row>
    <row r="158" spans="1:23" x14ac:dyDescent="0.2">
      <c r="A158" s="4">
        <v>50</v>
      </c>
      <c r="B158" s="4">
        <v>0</v>
      </c>
      <c r="C158" s="4">
        <v>0</v>
      </c>
      <c r="D158" s="4">
        <v>2</v>
      </c>
      <c r="E158" s="4">
        <v>0</v>
      </c>
      <c r="F158" s="4">
        <v>0</v>
      </c>
      <c r="G158" s="4" t="s">
        <v>270</v>
      </c>
      <c r="H158" s="4" t="s">
        <v>176</v>
      </c>
      <c r="I158" s="4"/>
      <c r="J158" s="4"/>
      <c r="K158" s="4">
        <v>212</v>
      </c>
      <c r="L158" s="4">
        <v>113</v>
      </c>
      <c r="M158" s="4">
        <v>3</v>
      </c>
      <c r="N158" s="4" t="s">
        <v>2</v>
      </c>
      <c r="O158" s="4">
        <v>0</v>
      </c>
      <c r="P158" s="4"/>
      <c r="Q158" s="4"/>
      <c r="R158" s="4"/>
      <c r="S158" s="4"/>
      <c r="T158" s="4"/>
      <c r="U158" s="4"/>
      <c r="V158" s="4"/>
      <c r="W158" s="4"/>
    </row>
    <row r="159" spans="1:23" x14ac:dyDescent="0.2">
      <c r="A159" s="4">
        <v>50</v>
      </c>
      <c r="B159" s="4">
        <v>0</v>
      </c>
      <c r="C159" s="4">
        <v>0</v>
      </c>
      <c r="D159" s="4">
        <v>2</v>
      </c>
      <c r="E159" s="4">
        <v>0</v>
      </c>
      <c r="F159" s="4">
        <v>0</v>
      </c>
      <c r="G159" s="4" t="s">
        <v>271</v>
      </c>
      <c r="H159" s="4" t="s">
        <v>178</v>
      </c>
      <c r="I159" s="4"/>
      <c r="J159" s="4"/>
      <c r="K159" s="4">
        <v>212</v>
      </c>
      <c r="L159" s="4">
        <v>114</v>
      </c>
      <c r="M159" s="4">
        <v>3</v>
      </c>
      <c r="N159" s="4" t="s">
        <v>2</v>
      </c>
      <c r="O159" s="4">
        <v>0</v>
      </c>
      <c r="P159" s="4"/>
      <c r="Q159" s="4"/>
      <c r="R159" s="4"/>
      <c r="S159" s="4"/>
      <c r="T159" s="4"/>
      <c r="U159" s="4"/>
      <c r="V159" s="4"/>
      <c r="W159" s="4"/>
    </row>
    <row r="160" spans="1:23" x14ac:dyDescent="0.2">
      <c r="A160" s="4">
        <v>50</v>
      </c>
      <c r="B160" s="4">
        <v>0</v>
      </c>
      <c r="C160" s="4">
        <v>0</v>
      </c>
      <c r="D160" s="4">
        <v>2</v>
      </c>
      <c r="E160" s="4">
        <v>0</v>
      </c>
      <c r="F160" s="4">
        <v>0</v>
      </c>
      <c r="G160" s="4" t="s">
        <v>272</v>
      </c>
      <c r="H160" s="4" t="s">
        <v>132</v>
      </c>
      <c r="I160" s="4"/>
      <c r="J160" s="4"/>
      <c r="K160" s="4">
        <v>212</v>
      </c>
      <c r="L160" s="4">
        <v>115</v>
      </c>
      <c r="M160" s="4">
        <v>3</v>
      </c>
      <c r="N160" s="4" t="s">
        <v>2</v>
      </c>
      <c r="O160" s="4">
        <v>0</v>
      </c>
      <c r="P160" s="4"/>
      <c r="Q160" s="4"/>
      <c r="R160" s="4"/>
      <c r="S160" s="4"/>
      <c r="T160" s="4"/>
      <c r="U160" s="4"/>
      <c r="V160" s="4"/>
      <c r="W160" s="4"/>
    </row>
    <row r="161" spans="1:23" x14ac:dyDescent="0.2">
      <c r="A161" s="4">
        <v>50</v>
      </c>
      <c r="B161" s="4">
        <v>0</v>
      </c>
      <c r="C161" s="4">
        <v>0</v>
      </c>
      <c r="D161" s="4">
        <v>2</v>
      </c>
      <c r="E161" s="4">
        <v>0</v>
      </c>
      <c r="F161" s="4">
        <v>0</v>
      </c>
      <c r="G161" s="4" t="s">
        <v>273</v>
      </c>
      <c r="H161" s="4" t="s">
        <v>134</v>
      </c>
      <c r="I161" s="4"/>
      <c r="J161" s="4"/>
      <c r="K161" s="4">
        <v>212</v>
      </c>
      <c r="L161" s="4">
        <v>116</v>
      </c>
      <c r="M161" s="4">
        <v>3</v>
      </c>
      <c r="N161" s="4" t="s">
        <v>2</v>
      </c>
      <c r="O161" s="4">
        <v>0</v>
      </c>
      <c r="P161" s="4"/>
      <c r="Q161" s="4"/>
      <c r="R161" s="4"/>
      <c r="S161" s="4"/>
      <c r="T161" s="4"/>
      <c r="U161" s="4"/>
      <c r="V161" s="4"/>
      <c r="W161" s="4"/>
    </row>
    <row r="162" spans="1:23" x14ac:dyDescent="0.2">
      <c r="A162" s="4">
        <v>50</v>
      </c>
      <c r="B162" s="4">
        <v>0</v>
      </c>
      <c r="C162" s="4">
        <v>0</v>
      </c>
      <c r="D162" s="4">
        <v>2</v>
      </c>
      <c r="E162" s="4">
        <v>0</v>
      </c>
      <c r="F162" s="4">
        <v>0</v>
      </c>
      <c r="G162" s="4" t="s">
        <v>274</v>
      </c>
      <c r="H162" s="4" t="s">
        <v>182</v>
      </c>
      <c r="I162" s="4"/>
      <c r="J162" s="4"/>
      <c r="K162" s="4">
        <v>212</v>
      </c>
      <c r="L162" s="4">
        <v>117</v>
      </c>
      <c r="M162" s="4">
        <v>1</v>
      </c>
      <c r="N162" s="4" t="s">
        <v>2</v>
      </c>
      <c r="O162" s="4">
        <v>0</v>
      </c>
      <c r="P162" s="4"/>
      <c r="Q162" s="4"/>
      <c r="R162" s="4"/>
      <c r="S162" s="4"/>
      <c r="T162" s="4"/>
      <c r="U162" s="4"/>
      <c r="V162" s="4"/>
      <c r="W162" s="4"/>
    </row>
    <row r="163" spans="1:23" x14ac:dyDescent="0.2">
      <c r="A163" s="4">
        <v>50</v>
      </c>
      <c r="B163" s="4">
        <v>0</v>
      </c>
      <c r="C163" s="4">
        <v>0</v>
      </c>
      <c r="D163" s="4">
        <v>2</v>
      </c>
      <c r="E163" s="4">
        <v>0</v>
      </c>
      <c r="F163" s="4">
        <v>0</v>
      </c>
      <c r="G163" s="4" t="s">
        <v>275</v>
      </c>
      <c r="H163" s="4" t="s">
        <v>184</v>
      </c>
      <c r="I163" s="4"/>
      <c r="J163" s="4"/>
      <c r="K163" s="4">
        <v>212</v>
      </c>
      <c r="L163" s="4">
        <v>118</v>
      </c>
      <c r="M163" s="4">
        <v>1</v>
      </c>
      <c r="N163" s="4" t="s">
        <v>2</v>
      </c>
      <c r="O163" s="4">
        <v>0</v>
      </c>
      <c r="P163" s="4"/>
      <c r="Q163" s="4"/>
      <c r="R163" s="4"/>
      <c r="S163" s="4"/>
      <c r="T163" s="4"/>
      <c r="U163" s="4"/>
      <c r="V163" s="4"/>
      <c r="W163" s="4"/>
    </row>
    <row r="164" spans="1:23" x14ac:dyDescent="0.2">
      <c r="A164" s="4">
        <v>50</v>
      </c>
      <c r="B164" s="4">
        <v>0</v>
      </c>
      <c r="C164" s="4">
        <v>0</v>
      </c>
      <c r="D164" s="4">
        <v>2</v>
      </c>
      <c r="E164" s="4">
        <v>0</v>
      </c>
      <c r="F164" s="4">
        <f>ROUND(F153+F162+F163,O164)</f>
        <v>0</v>
      </c>
      <c r="G164" s="4" t="s">
        <v>276</v>
      </c>
      <c r="H164" s="4" t="s">
        <v>277</v>
      </c>
      <c r="I164" s="4"/>
      <c r="J164" s="4"/>
      <c r="K164" s="4">
        <v>212</v>
      </c>
      <c r="L164" s="4">
        <v>119</v>
      </c>
      <c r="M164" s="4">
        <v>1</v>
      </c>
      <c r="N164" s="4" t="s">
        <v>278</v>
      </c>
      <c r="O164" s="4">
        <v>0</v>
      </c>
      <c r="P164" s="4"/>
      <c r="Q164" s="4"/>
      <c r="R164" s="4"/>
      <c r="S164" s="4"/>
      <c r="T164" s="4"/>
      <c r="U164" s="4"/>
      <c r="V164" s="4"/>
      <c r="W164" s="4"/>
    </row>
    <row r="165" spans="1:23" x14ac:dyDescent="0.2">
      <c r="A165" s="4">
        <v>50</v>
      </c>
      <c r="B165" s="4">
        <v>0</v>
      </c>
      <c r="C165" s="4">
        <v>0</v>
      </c>
      <c r="D165" s="4">
        <v>2</v>
      </c>
      <c r="E165" s="4">
        <v>0</v>
      </c>
      <c r="F165" s="4">
        <f>ROUND(F166+F169+F170+F167,O165)</f>
        <v>0</v>
      </c>
      <c r="G165" s="4" t="s">
        <v>279</v>
      </c>
      <c r="H165" s="4" t="s">
        <v>280</v>
      </c>
      <c r="I165" s="4"/>
      <c r="J165" s="4"/>
      <c r="K165" s="4">
        <v>212</v>
      </c>
      <c r="L165" s="4">
        <v>120</v>
      </c>
      <c r="M165" s="4">
        <v>1</v>
      </c>
      <c r="N165" s="4" t="s">
        <v>2</v>
      </c>
      <c r="O165" s="4">
        <v>0</v>
      </c>
      <c r="P165" s="4"/>
      <c r="Q165" s="4"/>
      <c r="R165" s="4"/>
      <c r="S165" s="4"/>
      <c r="T165" s="4"/>
      <c r="U165" s="4"/>
      <c r="V165" s="4"/>
      <c r="W165" s="4"/>
    </row>
    <row r="166" spans="1:23" x14ac:dyDescent="0.2">
      <c r="A166" s="4">
        <v>50</v>
      </c>
      <c r="B166" s="4">
        <v>0</v>
      </c>
      <c r="C166" s="4">
        <v>0</v>
      </c>
      <c r="D166" s="4">
        <v>2</v>
      </c>
      <c r="E166" s="4">
        <v>0</v>
      </c>
      <c r="F166" s="4">
        <v>0</v>
      </c>
      <c r="G166" s="4" t="s">
        <v>281</v>
      </c>
      <c r="H166" s="4" t="s">
        <v>169</v>
      </c>
      <c r="I166" s="4"/>
      <c r="J166" s="4"/>
      <c r="K166" s="4">
        <v>212</v>
      </c>
      <c r="L166" s="4">
        <v>121</v>
      </c>
      <c r="M166" s="4">
        <v>3</v>
      </c>
      <c r="N166" s="4" t="s">
        <v>2</v>
      </c>
      <c r="O166" s="4">
        <v>0</v>
      </c>
      <c r="P166" s="4"/>
      <c r="Q166" s="4"/>
      <c r="R166" s="4"/>
      <c r="S166" s="4"/>
      <c r="T166" s="4"/>
      <c r="U166" s="4"/>
      <c r="V166" s="4"/>
      <c r="W166" s="4"/>
    </row>
    <row r="167" spans="1:23" x14ac:dyDescent="0.2">
      <c r="A167" s="4">
        <v>50</v>
      </c>
      <c r="B167" s="4">
        <v>0</v>
      </c>
      <c r="C167" s="4">
        <v>0</v>
      </c>
      <c r="D167" s="4">
        <v>2</v>
      </c>
      <c r="E167" s="4">
        <v>0</v>
      </c>
      <c r="F167" s="4">
        <v>0</v>
      </c>
      <c r="G167" s="4" t="s">
        <v>282</v>
      </c>
      <c r="H167" s="4" t="s">
        <v>171</v>
      </c>
      <c r="I167" s="4"/>
      <c r="J167" s="4"/>
      <c r="K167" s="4">
        <v>212</v>
      </c>
      <c r="L167" s="4">
        <v>122</v>
      </c>
      <c r="M167" s="4">
        <v>1</v>
      </c>
      <c r="N167" s="4" t="s">
        <v>2</v>
      </c>
      <c r="O167" s="4">
        <v>0</v>
      </c>
      <c r="P167" s="4"/>
      <c r="Q167" s="4"/>
      <c r="R167" s="4"/>
      <c r="S167" s="4"/>
      <c r="T167" s="4"/>
      <c r="U167" s="4"/>
      <c r="V167" s="4"/>
      <c r="W167" s="4"/>
    </row>
    <row r="168" spans="1:23" x14ac:dyDescent="0.2">
      <c r="A168" s="4">
        <v>50</v>
      </c>
      <c r="B168" s="4">
        <v>0</v>
      </c>
      <c r="C168" s="4">
        <v>0</v>
      </c>
      <c r="D168" s="4">
        <v>2</v>
      </c>
      <c r="E168" s="4">
        <v>0</v>
      </c>
      <c r="F168" s="4">
        <v>0</v>
      </c>
      <c r="G168" s="4" t="s">
        <v>283</v>
      </c>
      <c r="H168" s="4" t="s">
        <v>130</v>
      </c>
      <c r="I168" s="4"/>
      <c r="J168" s="4"/>
      <c r="K168" s="4">
        <v>212</v>
      </c>
      <c r="L168" s="4">
        <v>123</v>
      </c>
      <c r="M168" s="4">
        <v>1</v>
      </c>
      <c r="N168" s="4" t="s">
        <v>2</v>
      </c>
      <c r="O168" s="4">
        <v>0</v>
      </c>
      <c r="P168" s="4"/>
      <c r="Q168" s="4"/>
      <c r="R168" s="4"/>
      <c r="S168" s="4"/>
      <c r="T168" s="4"/>
      <c r="U168" s="4"/>
      <c r="V168" s="4"/>
      <c r="W168" s="4"/>
    </row>
    <row r="169" spans="1:23" x14ac:dyDescent="0.2">
      <c r="A169" s="4">
        <v>50</v>
      </c>
      <c r="B169" s="4">
        <v>0</v>
      </c>
      <c r="C169" s="4">
        <v>0</v>
      </c>
      <c r="D169" s="4">
        <v>2</v>
      </c>
      <c r="E169" s="4">
        <v>0</v>
      </c>
      <c r="F169" s="4">
        <v>0</v>
      </c>
      <c r="G169" s="4" t="s">
        <v>284</v>
      </c>
      <c r="H169" s="4" t="s">
        <v>174</v>
      </c>
      <c r="I169" s="4"/>
      <c r="J169" s="4"/>
      <c r="K169" s="4">
        <v>212</v>
      </c>
      <c r="L169" s="4">
        <v>124</v>
      </c>
      <c r="M169" s="4">
        <v>3</v>
      </c>
      <c r="N169" s="4" t="s">
        <v>2</v>
      </c>
      <c r="O169" s="4">
        <v>0</v>
      </c>
      <c r="P169" s="4"/>
      <c r="Q169" s="4"/>
      <c r="R169" s="4"/>
      <c r="S169" s="4"/>
      <c r="T169" s="4"/>
      <c r="U169" s="4"/>
      <c r="V169" s="4"/>
      <c r="W169" s="4"/>
    </row>
    <row r="170" spans="1:23" x14ac:dyDescent="0.2">
      <c r="A170" s="4">
        <v>50</v>
      </c>
      <c r="B170" s="4">
        <v>0</v>
      </c>
      <c r="C170" s="4">
        <v>0</v>
      </c>
      <c r="D170" s="4">
        <v>2</v>
      </c>
      <c r="E170" s="4">
        <v>0</v>
      </c>
      <c r="F170" s="4">
        <v>0</v>
      </c>
      <c r="G170" s="4" t="s">
        <v>285</v>
      </c>
      <c r="H170" s="4" t="s">
        <v>176</v>
      </c>
      <c r="I170" s="4"/>
      <c r="J170" s="4"/>
      <c r="K170" s="4">
        <v>212</v>
      </c>
      <c r="L170" s="4">
        <v>125</v>
      </c>
      <c r="M170" s="4">
        <v>3</v>
      </c>
      <c r="N170" s="4" t="s">
        <v>2</v>
      </c>
      <c r="O170" s="4">
        <v>0</v>
      </c>
      <c r="P170" s="4"/>
      <c r="Q170" s="4"/>
      <c r="R170" s="4"/>
      <c r="S170" s="4"/>
      <c r="T170" s="4"/>
      <c r="U170" s="4"/>
      <c r="V170" s="4"/>
      <c r="W170" s="4"/>
    </row>
    <row r="171" spans="1:23" x14ac:dyDescent="0.2">
      <c r="A171" s="4">
        <v>50</v>
      </c>
      <c r="B171" s="4">
        <v>0</v>
      </c>
      <c r="C171" s="4">
        <v>0</v>
      </c>
      <c r="D171" s="4">
        <v>2</v>
      </c>
      <c r="E171" s="4">
        <v>0</v>
      </c>
      <c r="F171" s="4">
        <v>0</v>
      </c>
      <c r="G171" s="4" t="s">
        <v>286</v>
      </c>
      <c r="H171" s="4" t="s">
        <v>178</v>
      </c>
      <c r="I171" s="4"/>
      <c r="J171" s="4"/>
      <c r="K171" s="4">
        <v>212</v>
      </c>
      <c r="L171" s="4">
        <v>126</v>
      </c>
      <c r="M171" s="4">
        <v>3</v>
      </c>
      <c r="N171" s="4" t="s">
        <v>2</v>
      </c>
      <c r="O171" s="4">
        <v>0</v>
      </c>
      <c r="P171" s="4"/>
      <c r="Q171" s="4"/>
      <c r="R171" s="4"/>
      <c r="S171" s="4"/>
      <c r="T171" s="4"/>
      <c r="U171" s="4"/>
      <c r="V171" s="4"/>
      <c r="W171" s="4"/>
    </row>
    <row r="172" spans="1:23" x14ac:dyDescent="0.2">
      <c r="A172" s="4">
        <v>50</v>
      </c>
      <c r="B172" s="4">
        <v>0</v>
      </c>
      <c r="C172" s="4">
        <v>0</v>
      </c>
      <c r="D172" s="4">
        <v>2</v>
      </c>
      <c r="E172" s="4">
        <v>0</v>
      </c>
      <c r="F172" s="4">
        <v>0</v>
      </c>
      <c r="G172" s="4" t="s">
        <v>287</v>
      </c>
      <c r="H172" s="4" t="s">
        <v>132</v>
      </c>
      <c r="I172" s="4"/>
      <c r="J172" s="4"/>
      <c r="K172" s="4">
        <v>212</v>
      </c>
      <c r="L172" s="4">
        <v>127</v>
      </c>
      <c r="M172" s="4">
        <v>3</v>
      </c>
      <c r="N172" s="4" t="s">
        <v>2</v>
      </c>
      <c r="O172" s="4">
        <v>0</v>
      </c>
      <c r="P172" s="4"/>
      <c r="Q172" s="4"/>
      <c r="R172" s="4"/>
      <c r="S172" s="4"/>
      <c r="T172" s="4"/>
      <c r="U172" s="4"/>
      <c r="V172" s="4"/>
      <c r="W172" s="4"/>
    </row>
    <row r="173" spans="1:23" x14ac:dyDescent="0.2">
      <c r="A173" s="4">
        <v>50</v>
      </c>
      <c r="B173" s="4">
        <v>0</v>
      </c>
      <c r="C173" s="4">
        <v>0</v>
      </c>
      <c r="D173" s="4">
        <v>2</v>
      </c>
      <c r="E173" s="4">
        <v>0</v>
      </c>
      <c r="F173" s="4">
        <v>0</v>
      </c>
      <c r="G173" s="4" t="s">
        <v>288</v>
      </c>
      <c r="H173" s="4" t="s">
        <v>134</v>
      </c>
      <c r="I173" s="4"/>
      <c r="J173" s="4"/>
      <c r="K173" s="4">
        <v>212</v>
      </c>
      <c r="L173" s="4">
        <v>128</v>
      </c>
      <c r="M173" s="4">
        <v>3</v>
      </c>
      <c r="N173" s="4" t="s">
        <v>2</v>
      </c>
      <c r="O173" s="4">
        <v>0</v>
      </c>
      <c r="P173" s="4"/>
      <c r="Q173" s="4"/>
      <c r="R173" s="4"/>
      <c r="S173" s="4"/>
      <c r="T173" s="4"/>
      <c r="U173" s="4"/>
      <c r="V173" s="4"/>
      <c r="W173" s="4"/>
    </row>
    <row r="174" spans="1:23" x14ac:dyDescent="0.2">
      <c r="A174" s="4">
        <v>50</v>
      </c>
      <c r="B174" s="4">
        <v>0</v>
      </c>
      <c r="C174" s="4">
        <v>0</v>
      </c>
      <c r="D174" s="4">
        <v>2</v>
      </c>
      <c r="E174" s="4">
        <v>0</v>
      </c>
      <c r="F174" s="4">
        <v>0</v>
      </c>
      <c r="G174" s="4" t="s">
        <v>289</v>
      </c>
      <c r="H174" s="4" t="s">
        <v>182</v>
      </c>
      <c r="I174" s="4"/>
      <c r="J174" s="4"/>
      <c r="K174" s="4">
        <v>212</v>
      </c>
      <c r="L174" s="4">
        <v>129</v>
      </c>
      <c r="M174" s="4">
        <v>1</v>
      </c>
      <c r="N174" s="4" t="s">
        <v>2</v>
      </c>
      <c r="O174" s="4">
        <v>0</v>
      </c>
      <c r="P174" s="4"/>
      <c r="Q174" s="4"/>
      <c r="R174" s="4"/>
      <c r="S174" s="4"/>
      <c r="T174" s="4"/>
      <c r="U174" s="4"/>
      <c r="V174" s="4"/>
      <c r="W174" s="4"/>
    </row>
    <row r="175" spans="1:23" x14ac:dyDescent="0.2">
      <c r="A175" s="4">
        <v>50</v>
      </c>
      <c r="B175" s="4">
        <v>0</v>
      </c>
      <c r="C175" s="4">
        <v>0</v>
      </c>
      <c r="D175" s="4">
        <v>2</v>
      </c>
      <c r="E175" s="4">
        <v>0</v>
      </c>
      <c r="F175" s="4">
        <v>0</v>
      </c>
      <c r="G175" s="4" t="s">
        <v>290</v>
      </c>
      <c r="H175" s="4" t="s">
        <v>184</v>
      </c>
      <c r="I175" s="4"/>
      <c r="J175" s="4"/>
      <c r="K175" s="4">
        <v>212</v>
      </c>
      <c r="L175" s="4">
        <v>130</v>
      </c>
      <c r="M175" s="4">
        <v>1</v>
      </c>
      <c r="N175" s="4" t="s">
        <v>2</v>
      </c>
      <c r="O175" s="4">
        <v>0</v>
      </c>
      <c r="P175" s="4"/>
      <c r="Q175" s="4"/>
      <c r="R175" s="4"/>
      <c r="S175" s="4"/>
      <c r="T175" s="4"/>
      <c r="U175" s="4"/>
      <c r="V175" s="4"/>
      <c r="W175" s="4"/>
    </row>
    <row r="176" spans="1:23" x14ac:dyDescent="0.2">
      <c r="A176" s="4">
        <v>50</v>
      </c>
      <c r="B176" s="4">
        <v>0</v>
      </c>
      <c r="C176" s="4">
        <v>0</v>
      </c>
      <c r="D176" s="4">
        <v>2</v>
      </c>
      <c r="E176" s="4">
        <v>0</v>
      </c>
      <c r="F176" s="4">
        <f>ROUND(F165+F174+F175,O176)</f>
        <v>0</v>
      </c>
      <c r="G176" s="4" t="s">
        <v>291</v>
      </c>
      <c r="H176" s="4" t="s">
        <v>292</v>
      </c>
      <c r="I176" s="4"/>
      <c r="J176" s="4"/>
      <c r="K176" s="4">
        <v>212</v>
      </c>
      <c r="L176" s="4">
        <v>131</v>
      </c>
      <c r="M176" s="4">
        <v>1</v>
      </c>
      <c r="N176" s="4" t="s">
        <v>293</v>
      </c>
      <c r="O176" s="4">
        <v>0</v>
      </c>
      <c r="P176" s="4"/>
      <c r="Q176" s="4"/>
      <c r="R176" s="4"/>
      <c r="S176" s="4"/>
      <c r="T176" s="4"/>
      <c r="U176" s="4"/>
      <c r="V176" s="4"/>
      <c r="W176" s="4"/>
    </row>
    <row r="177" spans="1:23" x14ac:dyDescent="0.2">
      <c r="A177" s="4">
        <v>50</v>
      </c>
      <c r="B177" s="4">
        <v>0</v>
      </c>
      <c r="C177" s="4">
        <v>0</v>
      </c>
      <c r="D177" s="4">
        <v>2</v>
      </c>
      <c r="E177" s="4">
        <v>0</v>
      </c>
      <c r="F177" s="4">
        <f>ROUND(F178+F181+F182+F179,O177)</f>
        <v>0</v>
      </c>
      <c r="G177" s="4" t="s">
        <v>294</v>
      </c>
      <c r="H177" s="4" t="s">
        <v>295</v>
      </c>
      <c r="I177" s="4"/>
      <c r="J177" s="4"/>
      <c r="K177" s="4">
        <v>212</v>
      </c>
      <c r="L177" s="4">
        <v>132</v>
      </c>
      <c r="M177" s="4">
        <v>1</v>
      </c>
      <c r="N177" s="4" t="s">
        <v>2</v>
      </c>
      <c r="O177" s="4">
        <v>0</v>
      </c>
      <c r="P177" s="4"/>
      <c r="Q177" s="4"/>
      <c r="R177" s="4"/>
      <c r="S177" s="4"/>
      <c r="T177" s="4"/>
      <c r="U177" s="4"/>
      <c r="V177" s="4"/>
      <c r="W177" s="4"/>
    </row>
    <row r="178" spans="1:23" x14ac:dyDescent="0.2">
      <c r="A178" s="4">
        <v>50</v>
      </c>
      <c r="B178" s="4">
        <v>0</v>
      </c>
      <c r="C178" s="4">
        <v>0</v>
      </c>
      <c r="D178" s="4">
        <v>2</v>
      </c>
      <c r="E178" s="4">
        <v>0</v>
      </c>
      <c r="F178" s="4">
        <v>0</v>
      </c>
      <c r="G178" s="4" t="s">
        <v>296</v>
      </c>
      <c r="H178" s="4" t="s">
        <v>169</v>
      </c>
      <c r="I178" s="4"/>
      <c r="J178" s="4"/>
      <c r="K178" s="4">
        <v>212</v>
      </c>
      <c r="L178" s="4">
        <v>133</v>
      </c>
      <c r="M178" s="4">
        <v>3</v>
      </c>
      <c r="N178" s="4" t="s">
        <v>2</v>
      </c>
      <c r="O178" s="4">
        <v>0</v>
      </c>
      <c r="P178" s="4"/>
      <c r="Q178" s="4"/>
      <c r="R178" s="4"/>
      <c r="S178" s="4"/>
      <c r="T178" s="4"/>
      <c r="U178" s="4"/>
      <c r="V178" s="4"/>
      <c r="W178" s="4"/>
    </row>
    <row r="179" spans="1:23" x14ac:dyDescent="0.2">
      <c r="A179" s="4">
        <v>50</v>
      </c>
      <c r="B179" s="4">
        <v>0</v>
      </c>
      <c r="C179" s="4">
        <v>0</v>
      </c>
      <c r="D179" s="4">
        <v>2</v>
      </c>
      <c r="E179" s="4">
        <v>0</v>
      </c>
      <c r="F179" s="4">
        <f>0</f>
        <v>0</v>
      </c>
      <c r="G179" s="4" t="s">
        <v>297</v>
      </c>
      <c r="H179" s="4" t="s">
        <v>171</v>
      </c>
      <c r="I179" s="4"/>
      <c r="J179" s="4"/>
      <c r="K179" s="4">
        <v>212</v>
      </c>
      <c r="L179" s="4">
        <v>134</v>
      </c>
      <c r="M179" s="4">
        <v>1</v>
      </c>
      <c r="N179" s="4" t="s">
        <v>2</v>
      </c>
      <c r="O179" s="4">
        <v>-1</v>
      </c>
      <c r="P179" s="4"/>
      <c r="Q179" s="4"/>
      <c r="R179" s="4"/>
      <c r="S179" s="4"/>
      <c r="T179" s="4"/>
      <c r="U179" s="4"/>
      <c r="V179" s="4"/>
      <c r="W179" s="4"/>
    </row>
    <row r="180" spans="1:23" x14ac:dyDescent="0.2">
      <c r="A180" s="4">
        <v>50</v>
      </c>
      <c r="B180" s="4">
        <v>0</v>
      </c>
      <c r="C180" s="4">
        <v>0</v>
      </c>
      <c r="D180" s="4">
        <v>2</v>
      </c>
      <c r="E180" s="4">
        <v>0</v>
      </c>
      <c r="F180" s="4">
        <v>0</v>
      </c>
      <c r="G180" s="4" t="s">
        <v>298</v>
      </c>
      <c r="H180" s="4" t="s">
        <v>223</v>
      </c>
      <c r="I180" s="4"/>
      <c r="J180" s="4"/>
      <c r="K180" s="4">
        <v>212</v>
      </c>
      <c r="L180" s="4">
        <v>135</v>
      </c>
      <c r="M180" s="4">
        <v>1</v>
      </c>
      <c r="N180" s="4" t="s">
        <v>2</v>
      </c>
      <c r="O180" s="4">
        <v>0</v>
      </c>
      <c r="P180" s="4"/>
      <c r="Q180" s="4"/>
      <c r="R180" s="4"/>
      <c r="S180" s="4"/>
      <c r="T180" s="4"/>
      <c r="U180" s="4"/>
      <c r="V180" s="4"/>
      <c r="W180" s="4"/>
    </row>
    <row r="181" spans="1:23" x14ac:dyDescent="0.2">
      <c r="A181" s="4">
        <v>50</v>
      </c>
      <c r="B181" s="4">
        <v>0</v>
      </c>
      <c r="C181" s="4">
        <v>0</v>
      </c>
      <c r="D181" s="4">
        <v>2</v>
      </c>
      <c r="E181" s="4">
        <v>0</v>
      </c>
      <c r="F181" s="4">
        <v>0</v>
      </c>
      <c r="G181" s="4" t="s">
        <v>299</v>
      </c>
      <c r="H181" s="4" t="s">
        <v>174</v>
      </c>
      <c r="I181" s="4"/>
      <c r="J181" s="4"/>
      <c r="K181" s="4">
        <v>212</v>
      </c>
      <c r="L181" s="4">
        <v>136</v>
      </c>
      <c r="M181" s="4">
        <v>3</v>
      </c>
      <c r="N181" s="4" t="s">
        <v>2</v>
      </c>
      <c r="O181" s="4">
        <v>0</v>
      </c>
      <c r="P181" s="4"/>
      <c r="Q181" s="4"/>
      <c r="R181" s="4"/>
      <c r="S181" s="4"/>
      <c r="T181" s="4"/>
      <c r="U181" s="4"/>
      <c r="V181" s="4"/>
      <c r="W181" s="4"/>
    </row>
    <row r="182" spans="1:23" x14ac:dyDescent="0.2">
      <c r="A182" s="4">
        <v>50</v>
      </c>
      <c r="B182" s="4">
        <v>0</v>
      </c>
      <c r="C182" s="4">
        <v>0</v>
      </c>
      <c r="D182" s="4">
        <v>2</v>
      </c>
      <c r="E182" s="4">
        <v>0</v>
      </c>
      <c r="F182" s="4">
        <v>0</v>
      </c>
      <c r="G182" s="4" t="s">
        <v>300</v>
      </c>
      <c r="H182" s="4" t="s">
        <v>176</v>
      </c>
      <c r="I182" s="4"/>
      <c r="J182" s="4"/>
      <c r="K182" s="4">
        <v>212</v>
      </c>
      <c r="L182" s="4">
        <v>137</v>
      </c>
      <c r="M182" s="4">
        <v>3</v>
      </c>
      <c r="N182" s="4" t="s">
        <v>2</v>
      </c>
      <c r="O182" s="4">
        <v>0</v>
      </c>
      <c r="P182" s="4"/>
      <c r="Q182" s="4"/>
      <c r="R182" s="4"/>
      <c r="S182" s="4"/>
      <c r="T182" s="4"/>
      <c r="U182" s="4"/>
      <c r="V182" s="4"/>
      <c r="W182" s="4"/>
    </row>
    <row r="183" spans="1:23" x14ac:dyDescent="0.2">
      <c r="A183" s="4">
        <v>50</v>
      </c>
      <c r="B183" s="4">
        <v>0</v>
      </c>
      <c r="C183" s="4">
        <v>0</v>
      </c>
      <c r="D183" s="4">
        <v>2</v>
      </c>
      <c r="E183" s="4">
        <v>0</v>
      </c>
      <c r="F183" s="4">
        <v>0</v>
      </c>
      <c r="G183" s="4" t="s">
        <v>301</v>
      </c>
      <c r="H183" s="4" t="s">
        <v>178</v>
      </c>
      <c r="I183" s="4"/>
      <c r="J183" s="4"/>
      <c r="K183" s="4">
        <v>212</v>
      </c>
      <c r="L183" s="4">
        <v>138</v>
      </c>
      <c r="M183" s="4">
        <v>3</v>
      </c>
      <c r="N183" s="4" t="s">
        <v>2</v>
      </c>
      <c r="O183" s="4">
        <v>0</v>
      </c>
      <c r="P183" s="4"/>
      <c r="Q183" s="4"/>
      <c r="R183" s="4"/>
      <c r="S183" s="4"/>
      <c r="T183" s="4"/>
      <c r="U183" s="4"/>
      <c r="V183" s="4"/>
      <c r="W183" s="4"/>
    </row>
    <row r="184" spans="1:23" x14ac:dyDescent="0.2">
      <c r="A184" s="4">
        <v>50</v>
      </c>
      <c r="B184" s="4">
        <v>0</v>
      </c>
      <c r="C184" s="4">
        <v>0</v>
      </c>
      <c r="D184" s="4">
        <v>2</v>
      </c>
      <c r="E184" s="4">
        <v>0</v>
      </c>
      <c r="F184" s="4">
        <v>0</v>
      </c>
      <c r="G184" s="4" t="s">
        <v>302</v>
      </c>
      <c r="H184" s="4" t="s">
        <v>132</v>
      </c>
      <c r="I184" s="4"/>
      <c r="J184" s="4"/>
      <c r="K184" s="4">
        <v>212</v>
      </c>
      <c r="L184" s="4">
        <v>139</v>
      </c>
      <c r="M184" s="4">
        <v>3</v>
      </c>
      <c r="N184" s="4" t="s">
        <v>2</v>
      </c>
      <c r="O184" s="4">
        <v>0</v>
      </c>
      <c r="P184" s="4"/>
      <c r="Q184" s="4"/>
      <c r="R184" s="4"/>
      <c r="S184" s="4"/>
      <c r="T184" s="4"/>
      <c r="U184" s="4"/>
      <c r="V184" s="4"/>
      <c r="W184" s="4"/>
    </row>
    <row r="185" spans="1:23" x14ac:dyDescent="0.2">
      <c r="A185" s="4">
        <v>50</v>
      </c>
      <c r="B185" s="4">
        <v>0</v>
      </c>
      <c r="C185" s="4">
        <v>0</v>
      </c>
      <c r="D185" s="4">
        <v>2</v>
      </c>
      <c r="E185" s="4">
        <v>0</v>
      </c>
      <c r="F185" s="4">
        <v>0</v>
      </c>
      <c r="G185" s="4" t="s">
        <v>303</v>
      </c>
      <c r="H185" s="4" t="s">
        <v>134</v>
      </c>
      <c r="I185" s="4"/>
      <c r="J185" s="4"/>
      <c r="K185" s="4">
        <v>212</v>
      </c>
      <c r="L185" s="4">
        <v>140</v>
      </c>
      <c r="M185" s="4">
        <v>3</v>
      </c>
      <c r="N185" s="4" t="s">
        <v>2</v>
      </c>
      <c r="O185" s="4">
        <v>0</v>
      </c>
      <c r="P185" s="4"/>
      <c r="Q185" s="4"/>
      <c r="R185" s="4"/>
      <c r="S185" s="4"/>
      <c r="T185" s="4"/>
      <c r="U185" s="4"/>
      <c r="V185" s="4"/>
      <c r="W185" s="4"/>
    </row>
    <row r="186" spans="1:23" x14ac:dyDescent="0.2">
      <c r="A186" s="4">
        <v>50</v>
      </c>
      <c r="B186" s="4">
        <v>0</v>
      </c>
      <c r="C186" s="4">
        <v>0</v>
      </c>
      <c r="D186" s="4">
        <v>2</v>
      </c>
      <c r="E186" s="4">
        <v>0</v>
      </c>
      <c r="F186" s="4">
        <v>0</v>
      </c>
      <c r="G186" s="4" t="s">
        <v>304</v>
      </c>
      <c r="H186" s="4" t="s">
        <v>182</v>
      </c>
      <c r="I186" s="4"/>
      <c r="J186" s="4"/>
      <c r="K186" s="4">
        <v>212</v>
      </c>
      <c r="L186" s="4">
        <v>141</v>
      </c>
      <c r="M186" s="4">
        <v>1</v>
      </c>
      <c r="N186" s="4" t="s">
        <v>2</v>
      </c>
      <c r="O186" s="4">
        <v>0</v>
      </c>
      <c r="P186" s="4"/>
      <c r="Q186" s="4"/>
      <c r="R186" s="4"/>
      <c r="S186" s="4"/>
      <c r="T186" s="4"/>
      <c r="U186" s="4"/>
      <c r="V186" s="4"/>
      <c r="W186" s="4"/>
    </row>
    <row r="187" spans="1:23" x14ac:dyDescent="0.2">
      <c r="A187" s="4">
        <v>50</v>
      </c>
      <c r="B187" s="4">
        <v>0</v>
      </c>
      <c r="C187" s="4">
        <v>0</v>
      </c>
      <c r="D187" s="4">
        <v>2</v>
      </c>
      <c r="E187" s="4">
        <v>0</v>
      </c>
      <c r="F187" s="4">
        <v>0</v>
      </c>
      <c r="G187" s="4" t="s">
        <v>305</v>
      </c>
      <c r="H187" s="4" t="s">
        <v>184</v>
      </c>
      <c r="I187" s="4"/>
      <c r="J187" s="4"/>
      <c r="K187" s="4">
        <v>212</v>
      </c>
      <c r="L187" s="4">
        <v>142</v>
      </c>
      <c r="M187" s="4">
        <v>1</v>
      </c>
      <c r="N187" s="4" t="s">
        <v>2</v>
      </c>
      <c r="O187" s="4">
        <v>0</v>
      </c>
      <c r="P187" s="4"/>
      <c r="Q187" s="4"/>
      <c r="R187" s="4"/>
      <c r="S187" s="4"/>
      <c r="T187" s="4"/>
      <c r="U187" s="4"/>
      <c r="V187" s="4"/>
      <c r="W187" s="4"/>
    </row>
    <row r="188" spans="1:23" x14ac:dyDescent="0.2">
      <c r="A188" s="4">
        <v>50</v>
      </c>
      <c r="B188" s="4">
        <v>0</v>
      </c>
      <c r="C188" s="4">
        <v>0</v>
      </c>
      <c r="D188" s="4">
        <v>2</v>
      </c>
      <c r="E188" s="4">
        <v>0</v>
      </c>
      <c r="F188" s="4">
        <f>ROUND(F177+F186+F187,O188)</f>
        <v>0</v>
      </c>
      <c r="G188" s="4" t="s">
        <v>306</v>
      </c>
      <c r="H188" s="4" t="s">
        <v>307</v>
      </c>
      <c r="I188" s="4"/>
      <c r="J188" s="4"/>
      <c r="K188" s="4">
        <v>212</v>
      </c>
      <c r="L188" s="4">
        <v>143</v>
      </c>
      <c r="M188" s="4">
        <v>1</v>
      </c>
      <c r="N188" s="4" t="s">
        <v>308</v>
      </c>
      <c r="O188" s="4">
        <v>0</v>
      </c>
      <c r="P188" s="4"/>
      <c r="Q188" s="4"/>
      <c r="R188" s="4"/>
      <c r="S188" s="4"/>
      <c r="T188" s="4"/>
      <c r="U188" s="4"/>
      <c r="V188" s="4"/>
      <c r="W188" s="4"/>
    </row>
    <row r="189" spans="1:23" x14ac:dyDescent="0.2">
      <c r="A189" s="4">
        <v>50</v>
      </c>
      <c r="B189" s="4">
        <v>0</v>
      </c>
      <c r="C189" s="4">
        <v>0</v>
      </c>
      <c r="D189" s="4">
        <v>2</v>
      </c>
      <c r="E189" s="4">
        <v>0</v>
      </c>
      <c r="F189" s="4">
        <f>ROUND(F190+F193+F194+F191,O189)</f>
        <v>0</v>
      </c>
      <c r="G189" s="4" t="s">
        <v>309</v>
      </c>
      <c r="H189" s="4" t="s">
        <v>310</v>
      </c>
      <c r="I189" s="4"/>
      <c r="J189" s="4"/>
      <c r="K189" s="4">
        <v>212</v>
      </c>
      <c r="L189" s="4">
        <v>144</v>
      </c>
      <c r="M189" s="4">
        <v>1</v>
      </c>
      <c r="N189" s="4" t="s">
        <v>2</v>
      </c>
      <c r="O189" s="4">
        <v>0</v>
      </c>
      <c r="P189" s="4"/>
      <c r="Q189" s="4"/>
      <c r="R189" s="4"/>
      <c r="S189" s="4"/>
      <c r="T189" s="4"/>
      <c r="U189" s="4"/>
      <c r="V189" s="4"/>
      <c r="W189" s="4"/>
    </row>
    <row r="190" spans="1:23" x14ac:dyDescent="0.2">
      <c r="A190" s="4">
        <v>50</v>
      </c>
      <c r="B190" s="4">
        <v>0</v>
      </c>
      <c r="C190" s="4">
        <v>0</v>
      </c>
      <c r="D190" s="4">
        <v>2</v>
      </c>
      <c r="E190" s="4">
        <v>0</v>
      </c>
      <c r="F190" s="4">
        <v>0</v>
      </c>
      <c r="G190" s="4" t="s">
        <v>311</v>
      </c>
      <c r="H190" s="4" t="s">
        <v>169</v>
      </c>
      <c r="I190" s="4"/>
      <c r="J190" s="4"/>
      <c r="K190" s="4">
        <v>212</v>
      </c>
      <c r="L190" s="4">
        <v>145</v>
      </c>
      <c r="M190" s="4">
        <v>3</v>
      </c>
      <c r="N190" s="4" t="s">
        <v>2</v>
      </c>
      <c r="O190" s="4">
        <v>0</v>
      </c>
      <c r="P190" s="4"/>
      <c r="Q190" s="4"/>
      <c r="R190" s="4"/>
      <c r="S190" s="4"/>
      <c r="T190" s="4"/>
      <c r="U190" s="4"/>
      <c r="V190" s="4"/>
      <c r="W190" s="4"/>
    </row>
    <row r="191" spans="1:23" x14ac:dyDescent="0.2">
      <c r="A191" s="4">
        <v>50</v>
      </c>
      <c r="B191" s="4">
        <v>0</v>
      </c>
      <c r="C191" s="4">
        <v>0</v>
      </c>
      <c r="D191" s="4">
        <v>2</v>
      </c>
      <c r="E191" s="4">
        <v>0</v>
      </c>
      <c r="F191" s="4">
        <f>0</f>
        <v>0</v>
      </c>
      <c r="G191" s="4" t="s">
        <v>312</v>
      </c>
      <c r="H191" s="4" t="s">
        <v>171</v>
      </c>
      <c r="I191" s="4"/>
      <c r="J191" s="4"/>
      <c r="K191" s="4">
        <v>212</v>
      </c>
      <c r="L191" s="4">
        <v>146</v>
      </c>
      <c r="M191" s="4">
        <v>1</v>
      </c>
      <c r="N191" s="4" t="s">
        <v>2</v>
      </c>
      <c r="O191" s="4">
        <v>-1</v>
      </c>
      <c r="P191" s="4"/>
      <c r="Q191" s="4"/>
      <c r="R191" s="4"/>
      <c r="S191" s="4"/>
      <c r="T191" s="4"/>
      <c r="U191" s="4"/>
      <c r="V191" s="4"/>
      <c r="W191" s="4"/>
    </row>
    <row r="192" spans="1:23" x14ac:dyDescent="0.2">
      <c r="A192" s="4">
        <v>50</v>
      </c>
      <c r="B192" s="4">
        <v>0</v>
      </c>
      <c r="C192" s="4">
        <v>0</v>
      </c>
      <c r="D192" s="4">
        <v>2</v>
      </c>
      <c r="E192" s="4">
        <v>0</v>
      </c>
      <c r="F192" s="4">
        <v>0</v>
      </c>
      <c r="G192" s="4" t="s">
        <v>313</v>
      </c>
      <c r="H192" s="4" t="s">
        <v>130</v>
      </c>
      <c r="I192" s="4"/>
      <c r="J192" s="4"/>
      <c r="K192" s="4">
        <v>212</v>
      </c>
      <c r="L192" s="4">
        <v>147</v>
      </c>
      <c r="M192" s="4">
        <v>1</v>
      </c>
      <c r="N192" s="4" t="s">
        <v>2</v>
      </c>
      <c r="O192" s="4">
        <v>0</v>
      </c>
      <c r="P192" s="4"/>
      <c r="Q192" s="4"/>
      <c r="R192" s="4"/>
      <c r="S192" s="4"/>
      <c r="T192" s="4"/>
      <c r="U192" s="4"/>
      <c r="V192" s="4"/>
      <c r="W192" s="4"/>
    </row>
    <row r="193" spans="1:23" x14ac:dyDescent="0.2">
      <c r="A193" s="4">
        <v>50</v>
      </c>
      <c r="B193" s="4">
        <v>0</v>
      </c>
      <c r="C193" s="4">
        <v>0</v>
      </c>
      <c r="D193" s="4">
        <v>2</v>
      </c>
      <c r="E193" s="4">
        <v>0</v>
      </c>
      <c r="F193" s="4">
        <v>0</v>
      </c>
      <c r="G193" s="4" t="s">
        <v>314</v>
      </c>
      <c r="H193" s="4" t="s">
        <v>174</v>
      </c>
      <c r="I193" s="4"/>
      <c r="J193" s="4"/>
      <c r="K193" s="4">
        <v>212</v>
      </c>
      <c r="L193" s="4">
        <v>148</v>
      </c>
      <c r="M193" s="4">
        <v>3</v>
      </c>
      <c r="N193" s="4" t="s">
        <v>2</v>
      </c>
      <c r="O193" s="4">
        <v>0</v>
      </c>
      <c r="P193" s="4"/>
      <c r="Q193" s="4"/>
      <c r="R193" s="4"/>
      <c r="S193" s="4"/>
      <c r="T193" s="4"/>
      <c r="U193" s="4"/>
      <c r="V193" s="4"/>
      <c r="W193" s="4"/>
    </row>
    <row r="194" spans="1:23" x14ac:dyDescent="0.2">
      <c r="A194" s="4">
        <v>50</v>
      </c>
      <c r="B194" s="4">
        <v>0</v>
      </c>
      <c r="C194" s="4">
        <v>0</v>
      </c>
      <c r="D194" s="4">
        <v>2</v>
      </c>
      <c r="E194" s="4">
        <v>0</v>
      </c>
      <c r="F194" s="4">
        <v>0</v>
      </c>
      <c r="G194" s="4" t="s">
        <v>315</v>
      </c>
      <c r="H194" s="4" t="s">
        <v>176</v>
      </c>
      <c r="I194" s="4"/>
      <c r="J194" s="4"/>
      <c r="K194" s="4">
        <v>212</v>
      </c>
      <c r="L194" s="4">
        <v>149</v>
      </c>
      <c r="M194" s="4">
        <v>3</v>
      </c>
      <c r="N194" s="4" t="s">
        <v>2</v>
      </c>
      <c r="O194" s="4">
        <v>0</v>
      </c>
      <c r="P194" s="4"/>
      <c r="Q194" s="4"/>
      <c r="R194" s="4"/>
      <c r="S194" s="4"/>
      <c r="T194" s="4"/>
      <c r="U194" s="4"/>
      <c r="V194" s="4"/>
      <c r="W194" s="4"/>
    </row>
    <row r="195" spans="1:23" x14ac:dyDescent="0.2">
      <c r="A195" s="4">
        <v>50</v>
      </c>
      <c r="B195" s="4">
        <v>0</v>
      </c>
      <c r="C195" s="4">
        <v>0</v>
      </c>
      <c r="D195" s="4">
        <v>2</v>
      </c>
      <c r="E195" s="4">
        <v>0</v>
      </c>
      <c r="F195" s="4">
        <v>0</v>
      </c>
      <c r="G195" s="4" t="s">
        <v>316</v>
      </c>
      <c r="H195" s="4" t="s">
        <v>178</v>
      </c>
      <c r="I195" s="4"/>
      <c r="J195" s="4"/>
      <c r="K195" s="4">
        <v>212</v>
      </c>
      <c r="L195" s="4">
        <v>150</v>
      </c>
      <c r="M195" s="4">
        <v>3</v>
      </c>
      <c r="N195" s="4" t="s">
        <v>2</v>
      </c>
      <c r="O195" s="4">
        <v>0</v>
      </c>
      <c r="P195" s="4"/>
      <c r="Q195" s="4"/>
      <c r="R195" s="4"/>
      <c r="S195" s="4"/>
      <c r="T195" s="4"/>
      <c r="U195" s="4"/>
      <c r="V195" s="4"/>
      <c r="W195" s="4"/>
    </row>
    <row r="196" spans="1:23" x14ac:dyDescent="0.2">
      <c r="A196" s="4">
        <v>50</v>
      </c>
      <c r="B196" s="4">
        <v>0</v>
      </c>
      <c r="C196" s="4">
        <v>0</v>
      </c>
      <c r="D196" s="4">
        <v>2</v>
      </c>
      <c r="E196" s="4">
        <v>0</v>
      </c>
      <c r="F196" s="4">
        <v>0</v>
      </c>
      <c r="G196" s="4" t="s">
        <v>317</v>
      </c>
      <c r="H196" s="4" t="s">
        <v>132</v>
      </c>
      <c r="I196" s="4"/>
      <c r="J196" s="4"/>
      <c r="K196" s="4">
        <v>212</v>
      </c>
      <c r="L196" s="4">
        <v>151</v>
      </c>
      <c r="M196" s="4">
        <v>3</v>
      </c>
      <c r="N196" s="4" t="s">
        <v>2</v>
      </c>
      <c r="O196" s="4">
        <v>0</v>
      </c>
      <c r="P196" s="4"/>
      <c r="Q196" s="4"/>
      <c r="R196" s="4"/>
      <c r="S196" s="4"/>
      <c r="T196" s="4"/>
      <c r="U196" s="4"/>
      <c r="V196" s="4"/>
      <c r="W196" s="4"/>
    </row>
    <row r="197" spans="1:23" x14ac:dyDescent="0.2">
      <c r="A197" s="4">
        <v>50</v>
      </c>
      <c r="B197" s="4">
        <v>0</v>
      </c>
      <c r="C197" s="4">
        <v>0</v>
      </c>
      <c r="D197" s="4">
        <v>2</v>
      </c>
      <c r="E197" s="4">
        <v>0</v>
      </c>
      <c r="F197" s="4">
        <v>0</v>
      </c>
      <c r="G197" s="4" t="s">
        <v>318</v>
      </c>
      <c r="H197" s="4" t="s">
        <v>134</v>
      </c>
      <c r="I197" s="4"/>
      <c r="J197" s="4"/>
      <c r="K197" s="4">
        <v>212</v>
      </c>
      <c r="L197" s="4">
        <v>152</v>
      </c>
      <c r="M197" s="4">
        <v>3</v>
      </c>
      <c r="N197" s="4" t="s">
        <v>2</v>
      </c>
      <c r="O197" s="4">
        <v>0</v>
      </c>
      <c r="P197" s="4"/>
      <c r="Q197" s="4"/>
      <c r="R197" s="4"/>
      <c r="S197" s="4"/>
      <c r="T197" s="4"/>
      <c r="U197" s="4"/>
      <c r="V197" s="4"/>
      <c r="W197" s="4"/>
    </row>
    <row r="198" spans="1:23" x14ac:dyDescent="0.2">
      <c r="A198" s="4">
        <v>50</v>
      </c>
      <c r="B198" s="4">
        <v>0</v>
      </c>
      <c r="C198" s="4">
        <v>0</v>
      </c>
      <c r="D198" s="4">
        <v>2</v>
      </c>
      <c r="E198" s="4">
        <v>0</v>
      </c>
      <c r="F198" s="4">
        <v>0</v>
      </c>
      <c r="G198" s="4" t="s">
        <v>319</v>
      </c>
      <c r="H198" s="4" t="s">
        <v>182</v>
      </c>
      <c r="I198" s="4"/>
      <c r="J198" s="4"/>
      <c r="K198" s="4">
        <v>212</v>
      </c>
      <c r="L198" s="4">
        <v>153</v>
      </c>
      <c r="M198" s="4">
        <v>1</v>
      </c>
      <c r="N198" s="4" t="s">
        <v>2</v>
      </c>
      <c r="O198" s="4">
        <v>0</v>
      </c>
      <c r="P198" s="4"/>
      <c r="Q198" s="4"/>
      <c r="R198" s="4"/>
      <c r="S198" s="4"/>
      <c r="T198" s="4"/>
      <c r="U198" s="4"/>
      <c r="V198" s="4"/>
      <c r="W198" s="4"/>
    </row>
    <row r="199" spans="1:23" x14ac:dyDescent="0.2">
      <c r="A199" s="4">
        <v>50</v>
      </c>
      <c r="B199" s="4">
        <v>0</v>
      </c>
      <c r="C199" s="4">
        <v>0</v>
      </c>
      <c r="D199" s="4">
        <v>2</v>
      </c>
      <c r="E199" s="4">
        <v>0</v>
      </c>
      <c r="F199" s="4">
        <v>0</v>
      </c>
      <c r="G199" s="4" t="s">
        <v>320</v>
      </c>
      <c r="H199" s="4" t="s">
        <v>184</v>
      </c>
      <c r="I199" s="4"/>
      <c r="J199" s="4"/>
      <c r="K199" s="4">
        <v>212</v>
      </c>
      <c r="L199" s="4">
        <v>154</v>
      </c>
      <c r="M199" s="4">
        <v>1</v>
      </c>
      <c r="N199" s="4" t="s">
        <v>2</v>
      </c>
      <c r="O199" s="4">
        <v>0</v>
      </c>
      <c r="P199" s="4"/>
      <c r="Q199" s="4"/>
      <c r="R199" s="4"/>
      <c r="S199" s="4"/>
      <c r="T199" s="4"/>
      <c r="U199" s="4"/>
      <c r="V199" s="4"/>
      <c r="W199" s="4"/>
    </row>
    <row r="200" spans="1:23" x14ac:dyDescent="0.2">
      <c r="A200" s="4">
        <v>50</v>
      </c>
      <c r="B200" s="4">
        <v>0</v>
      </c>
      <c r="C200" s="4">
        <v>0</v>
      </c>
      <c r="D200" s="4">
        <v>2</v>
      </c>
      <c r="E200" s="4">
        <v>0</v>
      </c>
      <c r="F200" s="4">
        <f>ROUND(F189+F198+F199,O200)</f>
        <v>0</v>
      </c>
      <c r="G200" s="4" t="s">
        <v>321</v>
      </c>
      <c r="H200" s="4" t="s">
        <v>322</v>
      </c>
      <c r="I200" s="4"/>
      <c r="J200" s="4"/>
      <c r="K200" s="4">
        <v>212</v>
      </c>
      <c r="L200" s="4">
        <v>155</v>
      </c>
      <c r="M200" s="4">
        <v>1</v>
      </c>
      <c r="N200" s="4" t="s">
        <v>323</v>
      </c>
      <c r="O200" s="4">
        <v>0</v>
      </c>
      <c r="P200" s="4"/>
      <c r="Q200" s="4"/>
      <c r="R200" s="4"/>
      <c r="S200" s="4"/>
      <c r="T200" s="4"/>
      <c r="U200" s="4"/>
      <c r="V200" s="4"/>
      <c r="W200" s="4"/>
    </row>
    <row r="201" spans="1:23" x14ac:dyDescent="0.2">
      <c r="A201" s="4">
        <v>50</v>
      </c>
      <c r="B201" s="4">
        <v>0</v>
      </c>
      <c r="C201" s="4">
        <v>0</v>
      </c>
      <c r="D201" s="4">
        <v>2</v>
      </c>
      <c r="E201" s="4">
        <v>0</v>
      </c>
      <c r="F201" s="4">
        <v>0</v>
      </c>
      <c r="G201" s="4" t="s">
        <v>324</v>
      </c>
      <c r="H201" s="4" t="s">
        <v>325</v>
      </c>
      <c r="I201" s="4"/>
      <c r="J201" s="4"/>
      <c r="K201" s="4">
        <v>212</v>
      </c>
      <c r="L201" s="4">
        <v>156</v>
      </c>
      <c r="M201" s="4">
        <v>1</v>
      </c>
      <c r="N201" s="4" t="s">
        <v>2</v>
      </c>
      <c r="O201" s="4">
        <v>0</v>
      </c>
      <c r="P201" s="4"/>
      <c r="Q201" s="4"/>
      <c r="R201" s="4"/>
      <c r="S201" s="4"/>
      <c r="T201" s="4"/>
      <c r="U201" s="4"/>
      <c r="V201" s="4"/>
      <c r="W201" s="4"/>
    </row>
    <row r="202" spans="1:23" x14ac:dyDescent="0.2">
      <c r="A202" s="4">
        <v>50</v>
      </c>
      <c r="B202" s="4">
        <v>1</v>
      </c>
      <c r="C202" s="4">
        <v>0</v>
      </c>
      <c r="D202" s="4">
        <v>2</v>
      </c>
      <c r="E202" s="4">
        <v>0</v>
      </c>
      <c r="F202" s="4">
        <v>2522436</v>
      </c>
      <c r="G202" s="4" t="s">
        <v>326</v>
      </c>
      <c r="H202" s="4" t="s">
        <v>326</v>
      </c>
      <c r="I202" s="4"/>
      <c r="J202" s="4"/>
      <c r="K202" s="4">
        <v>212</v>
      </c>
      <c r="L202" s="4">
        <v>157</v>
      </c>
      <c r="M202" s="4">
        <v>1</v>
      </c>
      <c r="N202" s="4" t="s">
        <v>2</v>
      </c>
      <c r="O202" s="4">
        <v>0</v>
      </c>
      <c r="P202" s="4"/>
      <c r="Q202" s="4"/>
      <c r="R202" s="4"/>
      <c r="S202" s="4"/>
      <c r="T202" s="4"/>
      <c r="U202" s="4"/>
      <c r="V202" s="4"/>
      <c r="W202" s="4"/>
    </row>
    <row r="203" spans="1:23" x14ac:dyDescent="0.2">
      <c r="A203" s="4">
        <v>50</v>
      </c>
      <c r="B203" s="4">
        <v>0</v>
      </c>
      <c r="C203" s="4">
        <v>0</v>
      </c>
      <c r="D203" s="4">
        <v>2</v>
      </c>
      <c r="E203" s="4">
        <v>0</v>
      </c>
      <c r="F203" s="4">
        <v>0</v>
      </c>
      <c r="G203" s="4" t="s">
        <v>327</v>
      </c>
      <c r="H203" s="4" t="s">
        <v>328</v>
      </c>
      <c r="I203" s="4"/>
      <c r="J203" s="4"/>
      <c r="K203" s="4">
        <v>212</v>
      </c>
      <c r="L203" s="4">
        <v>158</v>
      </c>
      <c r="M203" s="4">
        <v>1</v>
      </c>
      <c r="N203" s="4" t="s">
        <v>2</v>
      </c>
      <c r="O203" s="4">
        <v>0</v>
      </c>
      <c r="P203" s="4"/>
      <c r="Q203" s="4"/>
      <c r="R203" s="4"/>
      <c r="S203" s="4"/>
      <c r="T203" s="4"/>
      <c r="U203" s="4"/>
      <c r="V203" s="4"/>
      <c r="W203" s="4"/>
    </row>
    <row r="204" spans="1:23" x14ac:dyDescent="0.2">
      <c r="A204" s="4">
        <v>50</v>
      </c>
      <c r="B204" s="4">
        <v>0</v>
      </c>
      <c r="C204" s="4">
        <v>0</v>
      </c>
      <c r="D204" s="4">
        <v>2</v>
      </c>
      <c r="E204" s="4">
        <v>0</v>
      </c>
      <c r="F204" s="4">
        <v>0</v>
      </c>
      <c r="G204" s="4" t="s">
        <v>329</v>
      </c>
      <c r="H204" s="4" t="s">
        <v>330</v>
      </c>
      <c r="I204" s="4"/>
      <c r="J204" s="4"/>
      <c r="K204" s="4">
        <v>212</v>
      </c>
      <c r="L204" s="4">
        <v>159</v>
      </c>
      <c r="M204" s="4">
        <v>1</v>
      </c>
      <c r="N204" s="4" t="s">
        <v>2</v>
      </c>
      <c r="O204" s="4">
        <v>2</v>
      </c>
      <c r="P204" s="4"/>
      <c r="Q204" s="4"/>
      <c r="R204" s="4"/>
      <c r="S204" s="4"/>
      <c r="T204" s="4"/>
      <c r="U204" s="4"/>
      <c r="V204" s="4"/>
      <c r="W204" s="4"/>
    </row>
    <row r="205" spans="1:23" x14ac:dyDescent="0.2">
      <c r="A205" s="4">
        <v>50</v>
      </c>
      <c r="B205" s="4">
        <v>0</v>
      </c>
      <c r="C205" s="4">
        <v>0</v>
      </c>
      <c r="D205" s="4">
        <v>2</v>
      </c>
      <c r="E205" s="4">
        <v>0</v>
      </c>
      <c r="F205" s="4">
        <v>0</v>
      </c>
      <c r="G205" s="4" t="s">
        <v>331</v>
      </c>
      <c r="H205" s="4" t="s">
        <v>332</v>
      </c>
      <c r="I205" s="4"/>
      <c r="J205" s="4"/>
      <c r="K205" s="4">
        <v>212</v>
      </c>
      <c r="L205" s="4">
        <v>160</v>
      </c>
      <c r="M205" s="4">
        <v>1</v>
      </c>
      <c r="N205" s="4" t="s">
        <v>2</v>
      </c>
      <c r="O205" s="4">
        <v>2</v>
      </c>
      <c r="P205" s="4"/>
      <c r="Q205" s="4"/>
      <c r="R205" s="4"/>
      <c r="S205" s="4"/>
      <c r="T205" s="4"/>
      <c r="U205" s="4"/>
      <c r="V205" s="4"/>
      <c r="W205" s="4"/>
    </row>
    <row r="206" spans="1:23" x14ac:dyDescent="0.2">
      <c r="A206" s="4">
        <v>50</v>
      </c>
      <c r="B206" s="4">
        <v>1</v>
      </c>
      <c r="C206" s="4">
        <v>0</v>
      </c>
      <c r="D206" s="4">
        <v>2</v>
      </c>
      <c r="E206" s="4">
        <v>0</v>
      </c>
      <c r="F206" s="4">
        <v>3064499</v>
      </c>
      <c r="G206" s="4" t="s">
        <v>333</v>
      </c>
      <c r="H206" s="4" t="s">
        <v>334</v>
      </c>
      <c r="I206" s="4"/>
      <c r="J206" s="4"/>
      <c r="K206" s="4">
        <v>212</v>
      </c>
      <c r="L206" s="4">
        <v>161</v>
      </c>
      <c r="M206" s="4">
        <v>1</v>
      </c>
      <c r="N206" s="4" t="s">
        <v>335</v>
      </c>
      <c r="O206" s="4">
        <v>0</v>
      </c>
      <c r="P206" s="4"/>
      <c r="Q206" s="4"/>
      <c r="R206" s="4"/>
      <c r="S206" s="4"/>
      <c r="T206" s="4"/>
      <c r="U206" s="4"/>
      <c r="V206" s="4"/>
      <c r="W206" s="4"/>
    </row>
    <row r="207" spans="1:23" x14ac:dyDescent="0.2">
      <c r="A207" s="4">
        <v>50</v>
      </c>
      <c r="B207" s="4">
        <v>0</v>
      </c>
      <c r="C207" s="4">
        <v>0</v>
      </c>
      <c r="D207" s="4">
        <v>2</v>
      </c>
      <c r="E207" s="4">
        <v>0</v>
      </c>
      <c r="F207" s="4">
        <f>ROUND(F84+F96+F108+F120+F132+F144+F156+F168+F180+F192,O207)</f>
        <v>0</v>
      </c>
      <c r="G207" s="4" t="s">
        <v>336</v>
      </c>
      <c r="H207" s="4" t="s">
        <v>337</v>
      </c>
      <c r="I207" s="4"/>
      <c r="J207" s="4"/>
      <c r="K207" s="4">
        <v>212</v>
      </c>
      <c r="L207" s="4">
        <v>162</v>
      </c>
      <c r="M207" s="4">
        <v>1</v>
      </c>
      <c r="N207" s="4" t="s">
        <v>2</v>
      </c>
      <c r="O207" s="4">
        <v>0</v>
      </c>
      <c r="P207" s="4"/>
      <c r="Q207" s="4"/>
      <c r="R207" s="4"/>
      <c r="S207" s="4"/>
      <c r="T207" s="4"/>
      <c r="U207" s="4"/>
      <c r="V207" s="4"/>
      <c r="W207" s="4"/>
    </row>
    <row r="208" spans="1:23" x14ac:dyDescent="0.2">
      <c r="A208" s="4">
        <v>50</v>
      </c>
      <c r="B208" s="4">
        <v>1</v>
      </c>
      <c r="C208" s="4">
        <v>0</v>
      </c>
      <c r="D208" s="4">
        <v>2</v>
      </c>
      <c r="E208" s="4">
        <v>0</v>
      </c>
      <c r="F208" s="4">
        <f>ROUND(F90+F102+F114+F126+F138+F150+F162+F174+F186+F198,O208)</f>
        <v>120787</v>
      </c>
      <c r="G208" s="4" t="s">
        <v>338</v>
      </c>
      <c r="H208" s="4" t="s">
        <v>339</v>
      </c>
      <c r="I208" s="4"/>
      <c r="J208" s="4"/>
      <c r="K208" s="4">
        <v>212</v>
      </c>
      <c r="L208" s="4">
        <v>163</v>
      </c>
      <c r="M208" s="4">
        <v>0</v>
      </c>
      <c r="N208" s="4" t="s">
        <v>2</v>
      </c>
      <c r="O208" s="4">
        <v>0</v>
      </c>
      <c r="P208" s="4"/>
      <c r="Q208" s="4"/>
      <c r="R208" s="4"/>
      <c r="S208" s="4"/>
      <c r="T208" s="4"/>
      <c r="U208" s="4"/>
      <c r="V208" s="4"/>
      <c r="W208" s="4"/>
    </row>
    <row r="209" spans="1:206" x14ac:dyDescent="0.2">
      <c r="A209" s="4">
        <v>50</v>
      </c>
      <c r="B209" s="4">
        <v>1</v>
      </c>
      <c r="C209" s="4">
        <v>0</v>
      </c>
      <c r="D209" s="4">
        <v>2</v>
      </c>
      <c r="E209" s="4">
        <v>0</v>
      </c>
      <c r="F209" s="4">
        <f>ROUND(F91+F103+F115+F127+F139+F151+F163+F175+F187+F199,O209)</f>
        <v>68683</v>
      </c>
      <c r="G209" s="4" t="s">
        <v>340</v>
      </c>
      <c r="H209" s="4" t="s">
        <v>341</v>
      </c>
      <c r="I209" s="4"/>
      <c r="J209" s="4"/>
      <c r="K209" s="4">
        <v>212</v>
      </c>
      <c r="L209" s="4">
        <v>164</v>
      </c>
      <c r="M209" s="4">
        <v>0</v>
      </c>
      <c r="N209" s="4" t="s">
        <v>2</v>
      </c>
      <c r="O209" s="4">
        <v>0</v>
      </c>
      <c r="P209" s="4"/>
      <c r="Q209" s="4"/>
      <c r="R209" s="4"/>
      <c r="S209" s="4"/>
      <c r="T209" s="4"/>
      <c r="U209" s="4"/>
      <c r="V209" s="4"/>
      <c r="W209" s="4"/>
    </row>
    <row r="210" spans="1:206" x14ac:dyDescent="0.2">
      <c r="A210" s="4">
        <v>50</v>
      </c>
      <c r="B210" s="4">
        <v>0</v>
      </c>
      <c r="C210" s="4">
        <v>0</v>
      </c>
      <c r="D210" s="4">
        <v>2</v>
      </c>
      <c r="E210" s="4">
        <v>0</v>
      </c>
      <c r="F210" s="4">
        <f>ROUND(F82+F94+F106+F118+F130+F142+F154+F166+F178+F190+F202+F83+F95+F107+F119+F131+F143+F155+F167+F179+F191,O210)</f>
        <v>5182491</v>
      </c>
      <c r="G210" s="4" t="s">
        <v>342</v>
      </c>
      <c r="H210" s="4" t="s">
        <v>343</v>
      </c>
      <c r="I210" s="4"/>
      <c r="J210" s="4"/>
      <c r="K210" s="4">
        <v>212</v>
      </c>
      <c r="L210" s="4">
        <v>165</v>
      </c>
      <c r="M210" s="4">
        <v>3</v>
      </c>
      <c r="N210" s="4" t="s">
        <v>2</v>
      </c>
      <c r="O210" s="4">
        <v>0</v>
      </c>
      <c r="P210" s="4"/>
      <c r="Q210" s="4"/>
      <c r="R210" s="4"/>
      <c r="S210" s="4"/>
      <c r="T210" s="4"/>
      <c r="U210" s="4"/>
      <c r="V210" s="4"/>
      <c r="W210" s="4"/>
    </row>
    <row r="211" spans="1:206" x14ac:dyDescent="0.2">
      <c r="A211" s="4">
        <v>50</v>
      </c>
      <c r="B211" s="4">
        <v>1</v>
      </c>
      <c r="C211" s="4">
        <v>0</v>
      </c>
      <c r="D211" s="4">
        <v>2</v>
      </c>
      <c r="E211" s="4">
        <v>205</v>
      </c>
      <c r="F211" s="4">
        <f>ROUND(F85+F97+F109+F121+F133+F145+F157+F169+F181+F193,O211)</f>
        <v>105168</v>
      </c>
      <c r="G211" s="4" t="s">
        <v>344</v>
      </c>
      <c r="H211" s="4" t="s">
        <v>345</v>
      </c>
      <c r="I211" s="4"/>
      <c r="J211" s="4"/>
      <c r="K211" s="4">
        <v>212</v>
      </c>
      <c r="L211" s="4">
        <v>166</v>
      </c>
      <c r="M211" s="4">
        <v>0</v>
      </c>
      <c r="N211" s="4" t="s">
        <v>2</v>
      </c>
      <c r="O211" s="4">
        <v>0</v>
      </c>
      <c r="P211" s="4"/>
      <c r="Q211" s="4"/>
      <c r="R211" s="4"/>
      <c r="S211" s="4"/>
      <c r="T211" s="4"/>
      <c r="U211" s="4"/>
      <c r="V211" s="4"/>
      <c r="W211" s="4"/>
    </row>
    <row r="212" spans="1:206" x14ac:dyDescent="0.2">
      <c r="A212" s="4">
        <v>50</v>
      </c>
      <c r="B212" s="4">
        <v>0</v>
      </c>
      <c r="C212" s="4">
        <v>0</v>
      </c>
      <c r="D212" s="4">
        <v>2</v>
      </c>
      <c r="E212" s="4">
        <v>0</v>
      </c>
      <c r="F212" s="4">
        <f>ROUND(F86+F98+F110+F122+F134+F146+F158+F170+F182+F194+F201,O212)</f>
        <v>109806</v>
      </c>
      <c r="G212" s="4" t="s">
        <v>346</v>
      </c>
      <c r="H212" s="4" t="s">
        <v>347</v>
      </c>
      <c r="I212" s="4"/>
      <c r="J212" s="4"/>
      <c r="K212" s="4">
        <v>212</v>
      </c>
      <c r="L212" s="4">
        <v>167</v>
      </c>
      <c r="M212" s="4">
        <v>3</v>
      </c>
      <c r="N212" s="4" t="s">
        <v>2</v>
      </c>
      <c r="O212" s="4">
        <v>0</v>
      </c>
      <c r="P212" s="4"/>
      <c r="Q212" s="4"/>
      <c r="R212" s="4"/>
      <c r="S212" s="4"/>
      <c r="T212" s="4"/>
      <c r="U212" s="4"/>
      <c r="V212" s="4"/>
      <c r="W212" s="4"/>
    </row>
    <row r="213" spans="1:206" x14ac:dyDescent="0.2">
      <c r="A213" s="4">
        <v>50</v>
      </c>
      <c r="B213" s="4">
        <v>1</v>
      </c>
      <c r="C213" s="4">
        <v>0</v>
      </c>
      <c r="D213" s="4">
        <v>2</v>
      </c>
      <c r="E213" s="4">
        <v>0</v>
      </c>
      <c r="F213" s="4">
        <f>ROUND(F87+F99+F111+F123+F135+F147+F159+F171+F183+F195,O213)</f>
        <v>13251</v>
      </c>
      <c r="G213" s="4" t="s">
        <v>348</v>
      </c>
      <c r="H213" s="4" t="s">
        <v>349</v>
      </c>
      <c r="I213" s="4"/>
      <c r="J213" s="4"/>
      <c r="K213" s="4">
        <v>212</v>
      </c>
      <c r="L213" s="4">
        <v>168</v>
      </c>
      <c r="M213" s="4">
        <v>0</v>
      </c>
      <c r="N213" s="4" t="s">
        <v>2</v>
      </c>
      <c r="O213" s="4">
        <v>0</v>
      </c>
      <c r="P213" s="4"/>
      <c r="Q213" s="4"/>
      <c r="R213" s="4"/>
      <c r="S213" s="4"/>
      <c r="T213" s="4"/>
      <c r="U213" s="4"/>
      <c r="V213" s="4"/>
      <c r="W213" s="4"/>
    </row>
    <row r="214" spans="1:206" x14ac:dyDescent="0.2">
      <c r="A214" s="4">
        <v>50</v>
      </c>
      <c r="B214" s="4">
        <v>0</v>
      </c>
      <c r="C214" s="4">
        <v>0</v>
      </c>
      <c r="D214" s="4">
        <v>2</v>
      </c>
      <c r="E214" s="4">
        <v>0</v>
      </c>
      <c r="F214" s="4">
        <f>ROUND(F211+F213,O214)</f>
        <v>118419</v>
      </c>
      <c r="G214" s="4" t="s">
        <v>350</v>
      </c>
      <c r="H214" s="4" t="s">
        <v>351</v>
      </c>
      <c r="I214" s="4"/>
      <c r="J214" s="4"/>
      <c r="K214" s="4">
        <v>212</v>
      </c>
      <c r="L214" s="4">
        <v>169</v>
      </c>
      <c r="M214" s="4">
        <v>3</v>
      </c>
      <c r="N214" s="4" t="s">
        <v>352</v>
      </c>
      <c r="O214" s="4">
        <v>0</v>
      </c>
      <c r="P214" s="4"/>
      <c r="Q214" s="4"/>
      <c r="R214" s="4"/>
      <c r="S214" s="4"/>
      <c r="T214" s="4"/>
      <c r="U214" s="4"/>
      <c r="V214" s="4"/>
      <c r="W214" s="4"/>
    </row>
    <row r="215" spans="1:206" x14ac:dyDescent="0.2">
      <c r="A215" s="4">
        <v>50</v>
      </c>
      <c r="B215" s="4">
        <v>1</v>
      </c>
      <c r="C215" s="4">
        <v>0</v>
      </c>
      <c r="D215" s="4">
        <v>2</v>
      </c>
      <c r="E215" s="4">
        <v>0</v>
      </c>
      <c r="F215" s="4">
        <f>ROUND(F88+F100+F112+F124+F136+F148+F160+F172+F184+F196,O215)</f>
        <v>12029</v>
      </c>
      <c r="G215" s="4" t="s">
        <v>353</v>
      </c>
      <c r="H215" s="4" t="s">
        <v>354</v>
      </c>
      <c r="I215" s="4"/>
      <c r="J215" s="4"/>
      <c r="K215" s="4">
        <v>212</v>
      </c>
      <c r="L215" s="4">
        <v>170</v>
      </c>
      <c r="M215" s="4">
        <v>0</v>
      </c>
      <c r="N215" s="4" t="s">
        <v>2</v>
      </c>
      <c r="O215" s="4">
        <v>0</v>
      </c>
      <c r="P215" s="4"/>
      <c r="Q215" s="4"/>
      <c r="R215" s="4"/>
      <c r="S215" s="4"/>
      <c r="T215" s="4"/>
      <c r="U215" s="4"/>
      <c r="V215" s="4"/>
      <c r="W215" s="4"/>
    </row>
    <row r="216" spans="1:206" x14ac:dyDescent="0.2">
      <c r="A216" s="4">
        <v>50</v>
      </c>
      <c r="B216" s="4">
        <v>1</v>
      </c>
      <c r="C216" s="4">
        <v>0</v>
      </c>
      <c r="D216" s="4">
        <v>2</v>
      </c>
      <c r="E216" s="4">
        <v>0</v>
      </c>
      <c r="F216" s="4">
        <f>ROUND(F89+F101+F113+F125+F137+F149+F161+F173+F185+F197,O216)</f>
        <v>985</v>
      </c>
      <c r="G216" s="4" t="s">
        <v>355</v>
      </c>
      <c r="H216" s="4" t="s">
        <v>356</v>
      </c>
      <c r="I216" s="4"/>
      <c r="J216" s="4"/>
      <c r="K216" s="4">
        <v>212</v>
      </c>
      <c r="L216" s="4">
        <v>171</v>
      </c>
      <c r="M216" s="4">
        <v>0</v>
      </c>
      <c r="N216" s="4" t="s">
        <v>2</v>
      </c>
      <c r="O216" s="4">
        <v>0</v>
      </c>
      <c r="P216" s="4"/>
      <c r="Q216" s="4"/>
      <c r="R216" s="4"/>
      <c r="S216" s="4"/>
      <c r="T216" s="4"/>
      <c r="U216" s="4"/>
      <c r="V216" s="4"/>
      <c r="W216" s="4"/>
    </row>
    <row r="217" spans="1:206" x14ac:dyDescent="0.2">
      <c r="A217" s="4">
        <v>50</v>
      </c>
      <c r="B217" s="4">
        <v>1</v>
      </c>
      <c r="C217" s="4">
        <v>0</v>
      </c>
      <c r="D217" s="4">
        <v>2</v>
      </c>
      <c r="E217" s="4">
        <v>207</v>
      </c>
      <c r="F217" s="4">
        <f>ROUND(F215+F216,O217)</f>
        <v>13014</v>
      </c>
      <c r="G217" s="4" t="s">
        <v>357</v>
      </c>
      <c r="H217" s="4" t="s">
        <v>358</v>
      </c>
      <c r="I217" s="4"/>
      <c r="J217" s="4"/>
      <c r="K217" s="4">
        <v>212</v>
      </c>
      <c r="L217" s="4">
        <v>172</v>
      </c>
      <c r="M217" s="4">
        <v>0</v>
      </c>
      <c r="N217" s="4" t="s">
        <v>359</v>
      </c>
      <c r="O217" s="4">
        <v>0</v>
      </c>
      <c r="P217" s="4"/>
      <c r="Q217" s="4"/>
      <c r="R217" s="4"/>
      <c r="S217" s="4"/>
      <c r="T217" s="4"/>
      <c r="U217" s="4"/>
      <c r="V217" s="4"/>
      <c r="W217" s="4"/>
    </row>
    <row r="218" spans="1:206" x14ac:dyDescent="0.2">
      <c r="A218" s="4">
        <v>50</v>
      </c>
      <c r="B218" s="4">
        <v>0</v>
      </c>
      <c r="C218" s="4">
        <v>0</v>
      </c>
      <c r="D218" s="4">
        <v>2</v>
      </c>
      <c r="E218" s="4">
        <v>214</v>
      </c>
      <c r="F218" s="4">
        <v>3064499</v>
      </c>
      <c r="G218" s="4" t="s">
        <v>360</v>
      </c>
      <c r="H218" s="4" t="s">
        <v>361</v>
      </c>
      <c r="I218" s="4"/>
      <c r="J218" s="4"/>
      <c r="K218" s="4">
        <v>212</v>
      </c>
      <c r="L218" s="4">
        <v>173</v>
      </c>
      <c r="M218" s="4">
        <v>3</v>
      </c>
      <c r="N218" s="4" t="s">
        <v>2</v>
      </c>
      <c r="O218" s="4">
        <v>0</v>
      </c>
      <c r="P218" s="4"/>
      <c r="Q218" s="4"/>
      <c r="R218" s="4"/>
      <c r="S218" s="4"/>
      <c r="T218" s="4"/>
      <c r="U218" s="4"/>
      <c r="V218" s="4"/>
      <c r="W218" s="4"/>
    </row>
    <row r="219" spans="1:206" x14ac:dyDescent="0.2">
      <c r="A219" s="4">
        <v>50</v>
      </c>
      <c r="B219" s="4">
        <v>0</v>
      </c>
      <c r="C219" s="4">
        <v>0</v>
      </c>
      <c r="D219" s="4">
        <v>2</v>
      </c>
      <c r="E219" s="4">
        <v>215</v>
      </c>
      <c r="F219" s="4">
        <f>ROUND(F92,O219)</f>
        <v>0</v>
      </c>
      <c r="G219" s="4" t="s">
        <v>362</v>
      </c>
      <c r="H219" s="4" t="s">
        <v>363</v>
      </c>
      <c r="I219" s="4"/>
      <c r="J219" s="4"/>
      <c r="K219" s="4">
        <v>212</v>
      </c>
      <c r="L219" s="4">
        <v>174</v>
      </c>
      <c r="M219" s="4">
        <v>3</v>
      </c>
      <c r="N219" s="4" t="s">
        <v>2</v>
      </c>
      <c r="O219" s="4">
        <v>0</v>
      </c>
      <c r="P219" s="4"/>
      <c r="Q219" s="4"/>
      <c r="R219" s="4"/>
      <c r="S219" s="4"/>
      <c r="T219" s="4"/>
      <c r="U219" s="4"/>
      <c r="V219" s="4"/>
      <c r="W219" s="4"/>
    </row>
    <row r="220" spans="1:206" x14ac:dyDescent="0.2">
      <c r="A220" s="4">
        <v>50</v>
      </c>
      <c r="B220" s="4">
        <v>0</v>
      </c>
      <c r="C220" s="4">
        <v>0</v>
      </c>
      <c r="D220" s="4">
        <v>2</v>
      </c>
      <c r="E220" s="4">
        <v>216</v>
      </c>
      <c r="F220" s="4">
        <f>ROUND(F80,O220)</f>
        <v>0</v>
      </c>
      <c r="G220" s="4" t="s">
        <v>364</v>
      </c>
      <c r="H220" s="4" t="s">
        <v>365</v>
      </c>
      <c r="I220" s="4"/>
      <c r="J220" s="4"/>
      <c r="K220" s="4">
        <v>212</v>
      </c>
      <c r="L220" s="4">
        <v>175</v>
      </c>
      <c r="M220" s="4">
        <v>3</v>
      </c>
      <c r="N220" s="4" t="s">
        <v>2</v>
      </c>
      <c r="O220" s="4">
        <v>0</v>
      </c>
      <c r="P220" s="4"/>
      <c r="Q220" s="4"/>
      <c r="R220" s="4"/>
      <c r="S220" s="4"/>
      <c r="T220" s="4"/>
      <c r="U220" s="4"/>
      <c r="V220" s="4"/>
      <c r="W220" s="4"/>
    </row>
    <row r="221" spans="1:206" x14ac:dyDescent="0.2">
      <c r="A221" s="4">
        <v>50</v>
      </c>
      <c r="B221" s="4">
        <v>0</v>
      </c>
      <c r="C221" s="4">
        <v>0</v>
      </c>
      <c r="D221" s="4">
        <v>2</v>
      </c>
      <c r="E221" s="4">
        <v>217</v>
      </c>
      <c r="F221" s="4">
        <f>ROUND(F200+F188,O221)</f>
        <v>0</v>
      </c>
      <c r="G221" s="4" t="s">
        <v>366</v>
      </c>
      <c r="H221" s="4" t="s">
        <v>367</v>
      </c>
      <c r="I221" s="4"/>
      <c r="J221" s="4"/>
      <c r="K221" s="4">
        <v>212</v>
      </c>
      <c r="L221" s="4">
        <v>176</v>
      </c>
      <c r="M221" s="4">
        <v>3</v>
      </c>
      <c r="N221" s="4" t="s">
        <v>2</v>
      </c>
      <c r="O221" s="4">
        <v>0</v>
      </c>
      <c r="P221" s="4"/>
      <c r="Q221" s="4"/>
      <c r="R221" s="4"/>
      <c r="S221" s="4"/>
      <c r="T221" s="4"/>
      <c r="U221" s="4"/>
      <c r="V221" s="4"/>
      <c r="W221" s="4"/>
    </row>
    <row r="222" spans="1:206" x14ac:dyDescent="0.2">
      <c r="A222" s="4">
        <v>50</v>
      </c>
      <c r="B222" s="4">
        <v>0</v>
      </c>
      <c r="C222" s="4">
        <v>0</v>
      </c>
      <c r="D222" s="4">
        <v>2</v>
      </c>
      <c r="E222" s="4">
        <v>213</v>
      </c>
      <c r="F222" s="4">
        <f>ROUND(F218+F219+F220+F221,O222)</f>
        <v>3064499</v>
      </c>
      <c r="G222" s="4" t="s">
        <v>334</v>
      </c>
      <c r="H222" s="4" t="s">
        <v>368</v>
      </c>
      <c r="I222" s="4"/>
      <c r="J222" s="4"/>
      <c r="K222" s="4">
        <v>212</v>
      </c>
      <c r="L222" s="4">
        <v>177</v>
      </c>
      <c r="M222" s="4">
        <v>3</v>
      </c>
      <c r="N222" s="4" t="s">
        <v>2</v>
      </c>
      <c r="O222" s="4">
        <v>0</v>
      </c>
      <c r="P222" s="4"/>
      <c r="Q222" s="4"/>
      <c r="R222" s="4"/>
      <c r="S222" s="4"/>
      <c r="T222" s="4"/>
      <c r="U222" s="4"/>
      <c r="V222" s="4"/>
      <c r="W222" s="4"/>
    </row>
    <row r="224" spans="1:206" x14ac:dyDescent="0.2">
      <c r="A224" s="2">
        <v>51</v>
      </c>
      <c r="B224" s="2">
        <f>B12</f>
        <v>324</v>
      </c>
      <c r="C224" s="2">
        <f>A12</f>
        <v>1</v>
      </c>
      <c r="D224" s="2">
        <f>ROW(A12)</f>
        <v>12</v>
      </c>
      <c r="E224" s="2"/>
      <c r="F224" s="2" t="str">
        <f>IF(F12&lt;&gt;"",F12,"")</f>
        <v>В8</v>
      </c>
      <c r="G224" s="2" t="str">
        <f>IF(G12&lt;&gt;"",G12,"")</f>
        <v>Конструкции с отметки -7,300 до -4,040</v>
      </c>
      <c r="H224" s="2">
        <v>0</v>
      </c>
      <c r="I224" s="2"/>
      <c r="J224" s="2"/>
      <c r="K224" s="2"/>
      <c r="L224" s="2"/>
      <c r="M224" s="2"/>
      <c r="N224" s="2"/>
      <c r="O224" s="2">
        <f t="shared" ref="O224:T224" si="56">ROUND(O44,2)</f>
        <v>2883112.7</v>
      </c>
      <c r="P224" s="2">
        <f t="shared" si="56"/>
        <v>2661002.4</v>
      </c>
      <c r="Q224" s="2">
        <f t="shared" si="56"/>
        <v>110967.67</v>
      </c>
      <c r="R224" s="2">
        <f t="shared" si="56"/>
        <v>13427.69</v>
      </c>
      <c r="S224" s="2">
        <f t="shared" si="56"/>
        <v>111142.63</v>
      </c>
      <c r="T224" s="2">
        <f t="shared" si="56"/>
        <v>0</v>
      </c>
      <c r="U224" s="2">
        <f>U44</f>
        <v>12721.016960000003</v>
      </c>
      <c r="V224" s="2">
        <f>V44</f>
        <v>998.18500300000005</v>
      </c>
      <c r="W224" s="2">
        <f>ROUND(W44,2)</f>
        <v>0</v>
      </c>
      <c r="X224" s="2">
        <f>ROUND(X44,2)</f>
        <v>127430.81</v>
      </c>
      <c r="Y224" s="2">
        <f>ROUND(Y44,2)</f>
        <v>72066.240000000005</v>
      </c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>
        <f t="shared" ref="AO224:BD224" si="57">ROUND(AO44,2)</f>
        <v>0</v>
      </c>
      <c r="AP224" s="2">
        <f t="shared" si="57"/>
        <v>0</v>
      </c>
      <c r="AQ224" s="2">
        <f t="shared" si="57"/>
        <v>0</v>
      </c>
      <c r="AR224" s="2">
        <f t="shared" si="57"/>
        <v>3082609.75</v>
      </c>
      <c r="AS224" s="2">
        <f t="shared" si="57"/>
        <v>3082609.75</v>
      </c>
      <c r="AT224" s="2">
        <f t="shared" si="57"/>
        <v>0</v>
      </c>
      <c r="AU224" s="2">
        <f t="shared" si="57"/>
        <v>0</v>
      </c>
      <c r="AV224" s="2">
        <f t="shared" si="57"/>
        <v>2661002.4</v>
      </c>
      <c r="AW224" s="2">
        <f t="shared" si="57"/>
        <v>2661002.4</v>
      </c>
      <c r="AX224" s="2">
        <f t="shared" si="57"/>
        <v>0</v>
      </c>
      <c r="AY224" s="2">
        <f t="shared" si="57"/>
        <v>2661002.4</v>
      </c>
      <c r="AZ224" s="2">
        <f t="shared" si="57"/>
        <v>0</v>
      </c>
      <c r="BA224" s="2">
        <f t="shared" si="57"/>
        <v>0</v>
      </c>
      <c r="BB224" s="2">
        <f t="shared" si="57"/>
        <v>0</v>
      </c>
      <c r="BC224" s="2">
        <f t="shared" si="57"/>
        <v>0</v>
      </c>
      <c r="BD224" s="2">
        <f t="shared" si="57"/>
        <v>0</v>
      </c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  <c r="CZ224" s="2"/>
      <c r="DA224" s="2"/>
      <c r="DB224" s="2"/>
      <c r="DC224" s="2"/>
      <c r="DD224" s="2"/>
      <c r="DE224" s="2"/>
      <c r="DF224" s="2"/>
      <c r="DG224" s="3"/>
      <c r="DH224" s="3"/>
      <c r="DI224" s="3"/>
      <c r="DJ224" s="3"/>
      <c r="DK224" s="3"/>
      <c r="DL224" s="3"/>
      <c r="DM224" s="3"/>
      <c r="DN224" s="3"/>
      <c r="DO224" s="3"/>
      <c r="DP224" s="3"/>
      <c r="DQ224" s="3"/>
      <c r="DR224" s="3"/>
      <c r="DS224" s="3"/>
      <c r="DT224" s="3"/>
      <c r="DU224" s="3"/>
      <c r="DV224" s="3"/>
      <c r="DW224" s="3"/>
      <c r="DX224" s="3"/>
      <c r="DY224" s="3"/>
      <c r="DZ224" s="3"/>
      <c r="EA224" s="3"/>
      <c r="EB224" s="3"/>
      <c r="EC224" s="3"/>
      <c r="ED224" s="3"/>
      <c r="EE224" s="3"/>
      <c r="EF224" s="3"/>
      <c r="EG224" s="3"/>
      <c r="EH224" s="3"/>
      <c r="EI224" s="3"/>
      <c r="EJ224" s="3"/>
      <c r="EK224" s="3"/>
      <c r="EL224" s="3"/>
      <c r="EM224" s="3"/>
      <c r="EN224" s="3"/>
      <c r="EO224" s="3"/>
      <c r="EP224" s="3"/>
      <c r="EQ224" s="3"/>
      <c r="ER224" s="3"/>
      <c r="ES224" s="3"/>
      <c r="ET224" s="3"/>
      <c r="EU224" s="3"/>
      <c r="EV224" s="3"/>
      <c r="EW224" s="3"/>
      <c r="EX224" s="3"/>
      <c r="EY224" s="3"/>
      <c r="EZ224" s="3"/>
      <c r="FA224" s="3"/>
      <c r="FB224" s="3"/>
      <c r="FC224" s="3"/>
      <c r="FD224" s="3"/>
      <c r="FE224" s="3"/>
      <c r="FF224" s="3"/>
      <c r="FG224" s="3"/>
      <c r="FH224" s="3"/>
      <c r="FI224" s="3"/>
      <c r="FJ224" s="3"/>
      <c r="FK224" s="3"/>
      <c r="FL224" s="3"/>
      <c r="FM224" s="3"/>
      <c r="FN224" s="3"/>
      <c r="FO224" s="3"/>
      <c r="FP224" s="3"/>
      <c r="FQ224" s="3"/>
      <c r="FR224" s="3"/>
      <c r="FS224" s="3"/>
      <c r="FT224" s="3"/>
      <c r="FU224" s="3"/>
      <c r="FV224" s="3"/>
      <c r="FW224" s="3"/>
      <c r="FX224" s="3"/>
      <c r="FY224" s="3"/>
      <c r="FZ224" s="3"/>
      <c r="GA224" s="3"/>
      <c r="GB224" s="3"/>
      <c r="GC224" s="3"/>
      <c r="GD224" s="3"/>
      <c r="GE224" s="3"/>
      <c r="GF224" s="3"/>
      <c r="GG224" s="3"/>
      <c r="GH224" s="3"/>
      <c r="GI224" s="3"/>
      <c r="GJ224" s="3"/>
      <c r="GK224" s="3"/>
      <c r="GL224" s="3"/>
      <c r="GM224" s="3"/>
      <c r="GN224" s="3"/>
      <c r="GO224" s="3"/>
      <c r="GP224" s="3"/>
      <c r="GQ224" s="3"/>
      <c r="GR224" s="3"/>
      <c r="GS224" s="3"/>
      <c r="GT224" s="3"/>
      <c r="GU224" s="3"/>
      <c r="GV224" s="3"/>
      <c r="GW224" s="3"/>
      <c r="GX224" s="3">
        <v>0</v>
      </c>
    </row>
    <row r="226" spans="1:23" x14ac:dyDescent="0.2">
      <c r="A226" s="4">
        <v>50</v>
      </c>
      <c r="B226" s="4">
        <v>0</v>
      </c>
      <c r="C226" s="4">
        <v>0</v>
      </c>
      <c r="D226" s="4">
        <v>1</v>
      </c>
      <c r="E226" s="4">
        <v>201</v>
      </c>
      <c r="F226" s="4">
        <f>ROUND(Source!O224,O226)</f>
        <v>2883112.7</v>
      </c>
      <c r="G226" s="4" t="s">
        <v>91</v>
      </c>
      <c r="H226" s="4" t="s">
        <v>92</v>
      </c>
      <c r="I226" s="4"/>
      <c r="J226" s="4"/>
      <c r="K226" s="4">
        <v>201</v>
      </c>
      <c r="L226" s="4">
        <v>1</v>
      </c>
      <c r="M226" s="4">
        <v>3</v>
      </c>
      <c r="N226" s="4" t="s">
        <v>2</v>
      </c>
      <c r="O226" s="4">
        <v>2</v>
      </c>
      <c r="P226" s="4"/>
      <c r="Q226" s="4"/>
      <c r="R226" s="4"/>
      <c r="S226" s="4"/>
      <c r="T226" s="4"/>
      <c r="U226" s="4"/>
      <c r="V226" s="4"/>
      <c r="W226" s="4"/>
    </row>
    <row r="227" spans="1:23" x14ac:dyDescent="0.2">
      <c r="A227" s="4">
        <v>50</v>
      </c>
      <c r="B227" s="4">
        <v>0</v>
      </c>
      <c r="C227" s="4">
        <v>0</v>
      </c>
      <c r="D227" s="4">
        <v>1</v>
      </c>
      <c r="E227" s="4">
        <v>202</v>
      </c>
      <c r="F227" s="4">
        <f>ROUND(Source!P224,O227)</f>
        <v>2661002.4</v>
      </c>
      <c r="G227" s="4" t="s">
        <v>93</v>
      </c>
      <c r="H227" s="4" t="s">
        <v>94</v>
      </c>
      <c r="I227" s="4"/>
      <c r="J227" s="4"/>
      <c r="K227" s="4">
        <v>202</v>
      </c>
      <c r="L227" s="4">
        <v>2</v>
      </c>
      <c r="M227" s="4">
        <v>3</v>
      </c>
      <c r="N227" s="4" t="s">
        <v>2</v>
      </c>
      <c r="O227" s="4">
        <v>2</v>
      </c>
      <c r="P227" s="4"/>
      <c r="Q227" s="4"/>
      <c r="R227" s="4"/>
      <c r="S227" s="4"/>
      <c r="T227" s="4"/>
      <c r="U227" s="4"/>
      <c r="V227" s="4"/>
      <c r="W227" s="4"/>
    </row>
    <row r="228" spans="1:23" x14ac:dyDescent="0.2">
      <c r="A228" s="4">
        <v>50</v>
      </c>
      <c r="B228" s="4">
        <v>0</v>
      </c>
      <c r="C228" s="4">
        <v>0</v>
      </c>
      <c r="D228" s="4">
        <v>1</v>
      </c>
      <c r="E228" s="4">
        <v>222</v>
      </c>
      <c r="F228" s="4">
        <f>ROUND(Source!AO224,O228)</f>
        <v>0</v>
      </c>
      <c r="G228" s="4" t="s">
        <v>95</v>
      </c>
      <c r="H228" s="4" t="s">
        <v>96</v>
      </c>
      <c r="I228" s="4"/>
      <c r="J228" s="4"/>
      <c r="K228" s="4">
        <v>222</v>
      </c>
      <c r="L228" s="4">
        <v>3</v>
      </c>
      <c r="M228" s="4">
        <v>3</v>
      </c>
      <c r="N228" s="4" t="s">
        <v>2</v>
      </c>
      <c r="O228" s="4">
        <v>2</v>
      </c>
      <c r="P228" s="4"/>
      <c r="Q228" s="4"/>
      <c r="R228" s="4"/>
      <c r="S228" s="4"/>
      <c r="T228" s="4"/>
      <c r="U228" s="4"/>
      <c r="V228" s="4"/>
      <c r="W228" s="4"/>
    </row>
    <row r="229" spans="1:23" x14ac:dyDescent="0.2">
      <c r="A229" s="4">
        <v>50</v>
      </c>
      <c r="B229" s="4">
        <v>0</v>
      </c>
      <c r="C229" s="4">
        <v>0</v>
      </c>
      <c r="D229" s="4">
        <v>1</v>
      </c>
      <c r="E229" s="4">
        <v>225</v>
      </c>
      <c r="F229" s="4">
        <f>ROUND(Source!AV224,O229)</f>
        <v>2661002.4</v>
      </c>
      <c r="G229" s="4" t="s">
        <v>97</v>
      </c>
      <c r="H229" s="4" t="s">
        <v>98</v>
      </c>
      <c r="I229" s="4"/>
      <c r="J229" s="4"/>
      <c r="K229" s="4">
        <v>225</v>
      </c>
      <c r="L229" s="4">
        <v>4</v>
      </c>
      <c r="M229" s="4">
        <v>3</v>
      </c>
      <c r="N229" s="4" t="s">
        <v>2</v>
      </c>
      <c r="O229" s="4">
        <v>2</v>
      </c>
      <c r="P229" s="4"/>
      <c r="Q229" s="4"/>
      <c r="R229" s="4"/>
      <c r="S229" s="4"/>
      <c r="T229" s="4"/>
      <c r="U229" s="4"/>
      <c r="V229" s="4"/>
      <c r="W229" s="4"/>
    </row>
    <row r="230" spans="1:23" x14ac:dyDescent="0.2">
      <c r="A230" s="4">
        <v>50</v>
      </c>
      <c r="B230" s="4">
        <v>0</v>
      </c>
      <c r="C230" s="4">
        <v>0</v>
      </c>
      <c r="D230" s="4">
        <v>1</v>
      </c>
      <c r="E230" s="4">
        <v>226</v>
      </c>
      <c r="F230" s="4">
        <f>ROUND(Source!AW224,O230)</f>
        <v>2661002.4</v>
      </c>
      <c r="G230" s="4" t="s">
        <v>99</v>
      </c>
      <c r="H230" s="4" t="s">
        <v>100</v>
      </c>
      <c r="I230" s="4"/>
      <c r="J230" s="4"/>
      <c r="K230" s="4">
        <v>226</v>
      </c>
      <c r="L230" s="4">
        <v>5</v>
      </c>
      <c r="M230" s="4">
        <v>3</v>
      </c>
      <c r="N230" s="4" t="s">
        <v>2</v>
      </c>
      <c r="O230" s="4">
        <v>2</v>
      </c>
      <c r="P230" s="4"/>
      <c r="Q230" s="4"/>
      <c r="R230" s="4"/>
      <c r="S230" s="4"/>
      <c r="T230" s="4"/>
      <c r="U230" s="4"/>
      <c r="V230" s="4"/>
      <c r="W230" s="4"/>
    </row>
    <row r="231" spans="1:23" x14ac:dyDescent="0.2">
      <c r="A231" s="4">
        <v>50</v>
      </c>
      <c r="B231" s="4">
        <v>0</v>
      </c>
      <c r="C231" s="4">
        <v>0</v>
      </c>
      <c r="D231" s="4">
        <v>1</v>
      </c>
      <c r="E231" s="4">
        <v>227</v>
      </c>
      <c r="F231" s="4">
        <f>ROUND(Source!AX224,O231)</f>
        <v>0</v>
      </c>
      <c r="G231" s="4" t="s">
        <v>101</v>
      </c>
      <c r="H231" s="4" t="s">
        <v>102</v>
      </c>
      <c r="I231" s="4"/>
      <c r="J231" s="4"/>
      <c r="K231" s="4">
        <v>227</v>
      </c>
      <c r="L231" s="4">
        <v>6</v>
      </c>
      <c r="M231" s="4">
        <v>3</v>
      </c>
      <c r="N231" s="4" t="s">
        <v>2</v>
      </c>
      <c r="O231" s="4">
        <v>2</v>
      </c>
      <c r="P231" s="4"/>
      <c r="Q231" s="4"/>
      <c r="R231" s="4"/>
      <c r="S231" s="4"/>
      <c r="T231" s="4"/>
      <c r="U231" s="4"/>
      <c r="V231" s="4"/>
      <c r="W231" s="4"/>
    </row>
    <row r="232" spans="1:23" x14ac:dyDescent="0.2">
      <c r="A232" s="4">
        <v>50</v>
      </c>
      <c r="B232" s="4">
        <v>0</v>
      </c>
      <c r="C232" s="4">
        <v>0</v>
      </c>
      <c r="D232" s="4">
        <v>1</v>
      </c>
      <c r="E232" s="4">
        <v>228</v>
      </c>
      <c r="F232" s="4">
        <f>ROUND(Source!AY224,O232)</f>
        <v>2661002.4</v>
      </c>
      <c r="G232" s="4" t="s">
        <v>103</v>
      </c>
      <c r="H232" s="4" t="s">
        <v>104</v>
      </c>
      <c r="I232" s="4"/>
      <c r="J232" s="4"/>
      <c r="K232" s="4">
        <v>228</v>
      </c>
      <c r="L232" s="4">
        <v>7</v>
      </c>
      <c r="M232" s="4">
        <v>3</v>
      </c>
      <c r="N232" s="4" t="s">
        <v>2</v>
      </c>
      <c r="O232" s="4">
        <v>2</v>
      </c>
      <c r="P232" s="4"/>
      <c r="Q232" s="4"/>
      <c r="R232" s="4"/>
      <c r="S232" s="4"/>
      <c r="T232" s="4"/>
      <c r="U232" s="4"/>
      <c r="V232" s="4"/>
      <c r="W232" s="4"/>
    </row>
    <row r="233" spans="1:23" x14ac:dyDescent="0.2">
      <c r="A233" s="4">
        <v>50</v>
      </c>
      <c r="B233" s="4">
        <v>0</v>
      </c>
      <c r="C233" s="4">
        <v>0</v>
      </c>
      <c r="D233" s="4">
        <v>1</v>
      </c>
      <c r="E233" s="4">
        <v>216</v>
      </c>
      <c r="F233" s="4">
        <f>ROUND(Source!AP224,O233)</f>
        <v>0</v>
      </c>
      <c r="G233" s="4" t="s">
        <v>105</v>
      </c>
      <c r="H233" s="4" t="s">
        <v>106</v>
      </c>
      <c r="I233" s="4"/>
      <c r="J233" s="4"/>
      <c r="K233" s="4">
        <v>216</v>
      </c>
      <c r="L233" s="4">
        <v>8</v>
      </c>
      <c r="M233" s="4">
        <v>3</v>
      </c>
      <c r="N233" s="4" t="s">
        <v>2</v>
      </c>
      <c r="O233" s="4">
        <v>2</v>
      </c>
      <c r="P233" s="4"/>
      <c r="Q233" s="4"/>
      <c r="R233" s="4"/>
      <c r="S233" s="4"/>
      <c r="T233" s="4"/>
      <c r="U233" s="4"/>
      <c r="V233" s="4"/>
      <c r="W233" s="4"/>
    </row>
    <row r="234" spans="1:23" x14ac:dyDescent="0.2">
      <c r="A234" s="4">
        <v>50</v>
      </c>
      <c r="B234" s="4">
        <v>0</v>
      </c>
      <c r="C234" s="4">
        <v>0</v>
      </c>
      <c r="D234" s="4">
        <v>1</v>
      </c>
      <c r="E234" s="4">
        <v>223</v>
      </c>
      <c r="F234" s="4">
        <f>ROUND(Source!AQ224,O234)</f>
        <v>0</v>
      </c>
      <c r="G234" s="4" t="s">
        <v>107</v>
      </c>
      <c r="H234" s="4" t="s">
        <v>108</v>
      </c>
      <c r="I234" s="4"/>
      <c r="J234" s="4"/>
      <c r="K234" s="4">
        <v>223</v>
      </c>
      <c r="L234" s="4">
        <v>9</v>
      </c>
      <c r="M234" s="4">
        <v>3</v>
      </c>
      <c r="N234" s="4" t="s">
        <v>2</v>
      </c>
      <c r="O234" s="4">
        <v>2</v>
      </c>
      <c r="P234" s="4"/>
      <c r="Q234" s="4"/>
      <c r="R234" s="4"/>
      <c r="S234" s="4"/>
      <c r="T234" s="4"/>
      <c r="U234" s="4"/>
      <c r="V234" s="4"/>
      <c r="W234" s="4"/>
    </row>
    <row r="235" spans="1:23" x14ac:dyDescent="0.2">
      <c r="A235" s="4">
        <v>50</v>
      </c>
      <c r="B235" s="4">
        <v>0</v>
      </c>
      <c r="C235" s="4">
        <v>0</v>
      </c>
      <c r="D235" s="4">
        <v>1</v>
      </c>
      <c r="E235" s="4">
        <v>229</v>
      </c>
      <c r="F235" s="4">
        <f>ROUND(Source!AZ224,O235)</f>
        <v>0</v>
      </c>
      <c r="G235" s="4" t="s">
        <v>109</v>
      </c>
      <c r="H235" s="4" t="s">
        <v>110</v>
      </c>
      <c r="I235" s="4"/>
      <c r="J235" s="4"/>
      <c r="K235" s="4">
        <v>229</v>
      </c>
      <c r="L235" s="4">
        <v>10</v>
      </c>
      <c r="M235" s="4">
        <v>3</v>
      </c>
      <c r="N235" s="4" t="s">
        <v>2</v>
      </c>
      <c r="O235" s="4">
        <v>2</v>
      </c>
      <c r="P235" s="4"/>
      <c r="Q235" s="4"/>
      <c r="R235" s="4"/>
      <c r="S235" s="4"/>
      <c r="T235" s="4"/>
      <c r="U235" s="4"/>
      <c r="V235" s="4"/>
      <c r="W235" s="4"/>
    </row>
    <row r="236" spans="1:23" x14ac:dyDescent="0.2">
      <c r="A236" s="4">
        <v>50</v>
      </c>
      <c r="B236" s="4">
        <v>0</v>
      </c>
      <c r="C236" s="4">
        <v>0</v>
      </c>
      <c r="D236" s="4">
        <v>1</v>
      </c>
      <c r="E236" s="4">
        <v>203</v>
      </c>
      <c r="F236" s="4">
        <f>ROUND(Source!Q224,O236)</f>
        <v>110967.67</v>
      </c>
      <c r="G236" s="4" t="s">
        <v>111</v>
      </c>
      <c r="H236" s="4" t="s">
        <v>112</v>
      </c>
      <c r="I236" s="4"/>
      <c r="J236" s="4"/>
      <c r="K236" s="4">
        <v>203</v>
      </c>
      <c r="L236" s="4">
        <v>11</v>
      </c>
      <c r="M236" s="4">
        <v>3</v>
      </c>
      <c r="N236" s="4" t="s">
        <v>2</v>
      </c>
      <c r="O236" s="4">
        <v>2</v>
      </c>
      <c r="P236" s="4"/>
      <c r="Q236" s="4"/>
      <c r="R236" s="4"/>
      <c r="S236" s="4"/>
      <c r="T236" s="4"/>
      <c r="U236" s="4"/>
      <c r="V236" s="4"/>
      <c r="W236" s="4"/>
    </row>
    <row r="237" spans="1:23" x14ac:dyDescent="0.2">
      <c r="A237" s="4">
        <v>50</v>
      </c>
      <c r="B237" s="4">
        <v>0</v>
      </c>
      <c r="C237" s="4">
        <v>0</v>
      </c>
      <c r="D237" s="4">
        <v>1</v>
      </c>
      <c r="E237" s="4">
        <v>231</v>
      </c>
      <c r="F237" s="4">
        <f>ROUND(Source!BB224,O237)</f>
        <v>0</v>
      </c>
      <c r="G237" s="4" t="s">
        <v>113</v>
      </c>
      <c r="H237" s="4" t="s">
        <v>114</v>
      </c>
      <c r="I237" s="4"/>
      <c r="J237" s="4"/>
      <c r="K237" s="4">
        <v>231</v>
      </c>
      <c r="L237" s="4">
        <v>12</v>
      </c>
      <c r="M237" s="4">
        <v>3</v>
      </c>
      <c r="N237" s="4" t="s">
        <v>2</v>
      </c>
      <c r="O237" s="4">
        <v>2</v>
      </c>
      <c r="P237" s="4"/>
      <c r="Q237" s="4"/>
      <c r="R237" s="4"/>
      <c r="S237" s="4"/>
      <c r="T237" s="4"/>
      <c r="U237" s="4"/>
      <c r="V237" s="4"/>
      <c r="W237" s="4"/>
    </row>
    <row r="238" spans="1:23" x14ac:dyDescent="0.2">
      <c r="A238" s="4">
        <v>50</v>
      </c>
      <c r="B238" s="4">
        <v>0</v>
      </c>
      <c r="C238" s="4">
        <v>0</v>
      </c>
      <c r="D238" s="4">
        <v>1</v>
      </c>
      <c r="E238" s="4">
        <v>204</v>
      </c>
      <c r="F238" s="4">
        <f>ROUND(Source!R224,O238)</f>
        <v>13427.69</v>
      </c>
      <c r="G238" s="4" t="s">
        <v>115</v>
      </c>
      <c r="H238" s="4" t="s">
        <v>116</v>
      </c>
      <c r="I238" s="4"/>
      <c r="J238" s="4"/>
      <c r="K238" s="4">
        <v>204</v>
      </c>
      <c r="L238" s="4">
        <v>13</v>
      </c>
      <c r="M238" s="4">
        <v>3</v>
      </c>
      <c r="N238" s="4" t="s">
        <v>2</v>
      </c>
      <c r="O238" s="4">
        <v>2</v>
      </c>
      <c r="P238" s="4"/>
      <c r="Q238" s="4"/>
      <c r="R238" s="4"/>
      <c r="S238" s="4"/>
      <c r="T238" s="4"/>
      <c r="U238" s="4"/>
      <c r="V238" s="4"/>
      <c r="W238" s="4"/>
    </row>
    <row r="239" spans="1:23" x14ac:dyDescent="0.2">
      <c r="A239" s="4">
        <v>50</v>
      </c>
      <c r="B239" s="4">
        <v>0</v>
      </c>
      <c r="C239" s="4">
        <v>0</v>
      </c>
      <c r="D239" s="4">
        <v>1</v>
      </c>
      <c r="E239" s="4">
        <v>205</v>
      </c>
      <c r="F239" s="4">
        <f>ROUND(Source!S224,O239)</f>
        <v>111142.63</v>
      </c>
      <c r="G239" s="4" t="s">
        <v>117</v>
      </c>
      <c r="H239" s="4" t="s">
        <v>118</v>
      </c>
      <c r="I239" s="4"/>
      <c r="J239" s="4"/>
      <c r="K239" s="4">
        <v>205</v>
      </c>
      <c r="L239" s="4">
        <v>14</v>
      </c>
      <c r="M239" s="4">
        <v>3</v>
      </c>
      <c r="N239" s="4" t="s">
        <v>2</v>
      </c>
      <c r="O239" s="4">
        <v>2</v>
      </c>
      <c r="P239" s="4"/>
      <c r="Q239" s="4"/>
      <c r="R239" s="4"/>
      <c r="S239" s="4"/>
      <c r="T239" s="4"/>
      <c r="U239" s="4"/>
      <c r="V239" s="4"/>
      <c r="W239" s="4"/>
    </row>
    <row r="240" spans="1:23" x14ac:dyDescent="0.2">
      <c r="A240" s="4">
        <v>50</v>
      </c>
      <c r="B240" s="4">
        <v>0</v>
      </c>
      <c r="C240" s="4">
        <v>0</v>
      </c>
      <c r="D240" s="4">
        <v>1</v>
      </c>
      <c r="E240" s="4">
        <v>232</v>
      </c>
      <c r="F240" s="4">
        <f>ROUND(Source!BC224,O240)</f>
        <v>0</v>
      </c>
      <c r="G240" s="4" t="s">
        <v>119</v>
      </c>
      <c r="H240" s="4" t="s">
        <v>120</v>
      </c>
      <c r="I240" s="4"/>
      <c r="J240" s="4"/>
      <c r="K240" s="4">
        <v>232</v>
      </c>
      <c r="L240" s="4">
        <v>15</v>
      </c>
      <c r="M240" s="4">
        <v>3</v>
      </c>
      <c r="N240" s="4" t="s">
        <v>2</v>
      </c>
      <c r="O240" s="4">
        <v>2</v>
      </c>
      <c r="P240" s="4"/>
      <c r="Q240" s="4"/>
      <c r="R240" s="4"/>
      <c r="S240" s="4"/>
      <c r="T240" s="4"/>
      <c r="U240" s="4"/>
      <c r="V240" s="4"/>
      <c r="W240" s="4"/>
    </row>
    <row r="241" spans="1:23" x14ac:dyDescent="0.2">
      <c r="A241" s="4">
        <v>50</v>
      </c>
      <c r="B241" s="4">
        <v>0</v>
      </c>
      <c r="C241" s="4">
        <v>0</v>
      </c>
      <c r="D241" s="4">
        <v>1</v>
      </c>
      <c r="E241" s="4">
        <v>214</v>
      </c>
      <c r="F241" s="4">
        <f>ROUND(Source!AS224,O241)</f>
        <v>3082609.75</v>
      </c>
      <c r="G241" s="4" t="s">
        <v>121</v>
      </c>
      <c r="H241" s="4" t="s">
        <v>122</v>
      </c>
      <c r="I241" s="4"/>
      <c r="J241" s="4"/>
      <c r="K241" s="4">
        <v>214</v>
      </c>
      <c r="L241" s="4">
        <v>16</v>
      </c>
      <c r="M241" s="4">
        <v>3</v>
      </c>
      <c r="N241" s="4" t="s">
        <v>2</v>
      </c>
      <c r="O241" s="4">
        <v>2</v>
      </c>
      <c r="P241" s="4"/>
      <c r="Q241" s="4"/>
      <c r="R241" s="4"/>
      <c r="S241" s="4"/>
      <c r="T241" s="4"/>
      <c r="U241" s="4"/>
      <c r="V241" s="4"/>
      <c r="W241" s="4"/>
    </row>
    <row r="242" spans="1:23" x14ac:dyDescent="0.2">
      <c r="A242" s="4">
        <v>50</v>
      </c>
      <c r="B242" s="4">
        <v>0</v>
      </c>
      <c r="C242" s="4">
        <v>0</v>
      </c>
      <c r="D242" s="4">
        <v>1</v>
      </c>
      <c r="E242" s="4">
        <v>215</v>
      </c>
      <c r="F242" s="4">
        <f>ROUND(Source!AT224,O242)</f>
        <v>0</v>
      </c>
      <c r="G242" s="4" t="s">
        <v>123</v>
      </c>
      <c r="H242" s="4" t="s">
        <v>124</v>
      </c>
      <c r="I242" s="4"/>
      <c r="J242" s="4"/>
      <c r="K242" s="4">
        <v>215</v>
      </c>
      <c r="L242" s="4">
        <v>17</v>
      </c>
      <c r="M242" s="4">
        <v>3</v>
      </c>
      <c r="N242" s="4" t="s">
        <v>2</v>
      </c>
      <c r="O242" s="4">
        <v>2</v>
      </c>
      <c r="P242" s="4"/>
      <c r="Q242" s="4"/>
      <c r="R242" s="4"/>
      <c r="S242" s="4"/>
      <c r="T242" s="4"/>
      <c r="U242" s="4"/>
      <c r="V242" s="4"/>
      <c r="W242" s="4"/>
    </row>
    <row r="243" spans="1:23" x14ac:dyDescent="0.2">
      <c r="A243" s="4">
        <v>50</v>
      </c>
      <c r="B243" s="4">
        <v>0</v>
      </c>
      <c r="C243" s="4">
        <v>0</v>
      </c>
      <c r="D243" s="4">
        <v>1</v>
      </c>
      <c r="E243" s="4">
        <v>217</v>
      </c>
      <c r="F243" s="4">
        <f>ROUND(Source!AU224,O243)</f>
        <v>0</v>
      </c>
      <c r="G243" s="4" t="s">
        <v>125</v>
      </c>
      <c r="H243" s="4" t="s">
        <v>126</v>
      </c>
      <c r="I243" s="4"/>
      <c r="J243" s="4"/>
      <c r="K243" s="4">
        <v>217</v>
      </c>
      <c r="L243" s="4">
        <v>18</v>
      </c>
      <c r="M243" s="4">
        <v>3</v>
      </c>
      <c r="N243" s="4" t="s">
        <v>2</v>
      </c>
      <c r="O243" s="4">
        <v>2</v>
      </c>
      <c r="P243" s="4"/>
      <c r="Q243" s="4"/>
      <c r="R243" s="4"/>
      <c r="S243" s="4"/>
      <c r="T243" s="4"/>
      <c r="U243" s="4"/>
      <c r="V243" s="4"/>
      <c r="W243" s="4"/>
    </row>
    <row r="244" spans="1:23" x14ac:dyDescent="0.2">
      <c r="A244" s="4">
        <v>50</v>
      </c>
      <c r="B244" s="4">
        <v>0</v>
      </c>
      <c r="C244" s="4">
        <v>0</v>
      </c>
      <c r="D244" s="4">
        <v>1</v>
      </c>
      <c r="E244" s="4">
        <v>230</v>
      </c>
      <c r="F244" s="4">
        <f>ROUND(Source!BA224,O244)</f>
        <v>0</v>
      </c>
      <c r="G244" s="4" t="s">
        <v>127</v>
      </c>
      <c r="H244" s="4" t="s">
        <v>128</v>
      </c>
      <c r="I244" s="4"/>
      <c r="J244" s="4"/>
      <c r="K244" s="4">
        <v>230</v>
      </c>
      <c r="L244" s="4">
        <v>19</v>
      </c>
      <c r="M244" s="4">
        <v>3</v>
      </c>
      <c r="N244" s="4" t="s">
        <v>2</v>
      </c>
      <c r="O244" s="4">
        <v>2</v>
      </c>
      <c r="P244" s="4"/>
      <c r="Q244" s="4"/>
      <c r="R244" s="4"/>
      <c r="S244" s="4"/>
      <c r="T244" s="4"/>
      <c r="U244" s="4"/>
      <c r="V244" s="4"/>
      <c r="W244" s="4"/>
    </row>
    <row r="245" spans="1:23" x14ac:dyDescent="0.2">
      <c r="A245" s="4">
        <v>50</v>
      </c>
      <c r="B245" s="4">
        <v>0</v>
      </c>
      <c r="C245" s="4">
        <v>0</v>
      </c>
      <c r="D245" s="4">
        <v>1</v>
      </c>
      <c r="E245" s="4">
        <v>206</v>
      </c>
      <c r="F245" s="4">
        <f>ROUND(Source!T224,O245)</f>
        <v>0</v>
      </c>
      <c r="G245" s="4" t="s">
        <v>129</v>
      </c>
      <c r="H245" s="4" t="s">
        <v>130</v>
      </c>
      <c r="I245" s="4"/>
      <c r="J245" s="4"/>
      <c r="K245" s="4">
        <v>206</v>
      </c>
      <c r="L245" s="4">
        <v>20</v>
      </c>
      <c r="M245" s="4">
        <v>3</v>
      </c>
      <c r="N245" s="4" t="s">
        <v>2</v>
      </c>
      <c r="O245" s="4">
        <v>2</v>
      </c>
      <c r="P245" s="4"/>
      <c r="Q245" s="4"/>
      <c r="R245" s="4"/>
      <c r="S245" s="4"/>
      <c r="T245" s="4"/>
      <c r="U245" s="4"/>
      <c r="V245" s="4"/>
      <c r="W245" s="4"/>
    </row>
    <row r="246" spans="1:23" x14ac:dyDescent="0.2">
      <c r="A246" s="4">
        <v>50</v>
      </c>
      <c r="B246" s="4">
        <v>0</v>
      </c>
      <c r="C246" s="4">
        <v>0</v>
      </c>
      <c r="D246" s="4">
        <v>1</v>
      </c>
      <c r="E246" s="4">
        <v>207</v>
      </c>
      <c r="F246" s="4">
        <f>Source!U224</f>
        <v>12721.016960000003</v>
      </c>
      <c r="G246" s="4" t="s">
        <v>131</v>
      </c>
      <c r="H246" s="4" t="s">
        <v>132</v>
      </c>
      <c r="I246" s="4"/>
      <c r="J246" s="4"/>
      <c r="K246" s="4">
        <v>207</v>
      </c>
      <c r="L246" s="4">
        <v>21</v>
      </c>
      <c r="M246" s="4">
        <v>3</v>
      </c>
      <c r="N246" s="4" t="s">
        <v>2</v>
      </c>
      <c r="O246" s="4">
        <v>-1</v>
      </c>
      <c r="P246" s="4"/>
      <c r="Q246" s="4"/>
      <c r="R246" s="4"/>
      <c r="S246" s="4"/>
      <c r="T246" s="4"/>
      <c r="U246" s="4"/>
      <c r="V246" s="4"/>
      <c r="W246" s="4"/>
    </row>
    <row r="247" spans="1:23" x14ac:dyDescent="0.2">
      <c r="A247" s="4">
        <v>50</v>
      </c>
      <c r="B247" s="4">
        <v>0</v>
      </c>
      <c r="C247" s="4">
        <v>0</v>
      </c>
      <c r="D247" s="4">
        <v>1</v>
      </c>
      <c r="E247" s="4">
        <v>208</v>
      </c>
      <c r="F247" s="4">
        <f>Source!V224</f>
        <v>998.18500300000005</v>
      </c>
      <c r="G247" s="4" t="s">
        <v>133</v>
      </c>
      <c r="H247" s="4" t="s">
        <v>134</v>
      </c>
      <c r="I247" s="4"/>
      <c r="J247" s="4"/>
      <c r="K247" s="4">
        <v>208</v>
      </c>
      <c r="L247" s="4">
        <v>22</v>
      </c>
      <c r="M247" s="4">
        <v>3</v>
      </c>
      <c r="N247" s="4" t="s">
        <v>2</v>
      </c>
      <c r="O247" s="4">
        <v>-1</v>
      </c>
      <c r="P247" s="4"/>
      <c r="Q247" s="4"/>
      <c r="R247" s="4"/>
      <c r="S247" s="4"/>
      <c r="T247" s="4"/>
      <c r="U247" s="4"/>
      <c r="V247" s="4"/>
      <c r="W247" s="4"/>
    </row>
    <row r="248" spans="1:23" x14ac:dyDescent="0.2">
      <c r="A248" s="4">
        <v>50</v>
      </c>
      <c r="B248" s="4">
        <v>0</v>
      </c>
      <c r="C248" s="4">
        <v>0</v>
      </c>
      <c r="D248" s="4">
        <v>1</v>
      </c>
      <c r="E248" s="4">
        <v>209</v>
      </c>
      <c r="F248" s="4">
        <f>ROUND(Source!W224,O248)</f>
        <v>0</v>
      </c>
      <c r="G248" s="4" t="s">
        <v>135</v>
      </c>
      <c r="H248" s="4" t="s">
        <v>136</v>
      </c>
      <c r="I248" s="4"/>
      <c r="J248" s="4"/>
      <c r="K248" s="4">
        <v>209</v>
      </c>
      <c r="L248" s="4">
        <v>23</v>
      </c>
      <c r="M248" s="4">
        <v>3</v>
      </c>
      <c r="N248" s="4" t="s">
        <v>2</v>
      </c>
      <c r="O248" s="4">
        <v>2</v>
      </c>
      <c r="P248" s="4"/>
      <c r="Q248" s="4"/>
      <c r="R248" s="4"/>
      <c r="S248" s="4"/>
      <c r="T248" s="4"/>
      <c r="U248" s="4"/>
      <c r="V248" s="4"/>
      <c r="W248" s="4"/>
    </row>
    <row r="249" spans="1:23" x14ac:dyDescent="0.2">
      <c r="A249" s="4">
        <v>50</v>
      </c>
      <c r="B249" s="4">
        <v>0</v>
      </c>
      <c r="C249" s="4">
        <v>0</v>
      </c>
      <c r="D249" s="4">
        <v>1</v>
      </c>
      <c r="E249" s="4">
        <v>233</v>
      </c>
      <c r="F249" s="4">
        <f>ROUND(Source!BD224,O249)</f>
        <v>0</v>
      </c>
      <c r="G249" s="4" t="s">
        <v>137</v>
      </c>
      <c r="H249" s="4" t="s">
        <v>138</v>
      </c>
      <c r="I249" s="4"/>
      <c r="J249" s="4"/>
      <c r="K249" s="4">
        <v>233</v>
      </c>
      <c r="L249" s="4">
        <v>24</v>
      </c>
      <c r="M249" s="4">
        <v>3</v>
      </c>
      <c r="N249" s="4" t="s">
        <v>2</v>
      </c>
      <c r="O249" s="4">
        <v>2</v>
      </c>
      <c r="P249" s="4"/>
      <c r="Q249" s="4"/>
      <c r="R249" s="4"/>
      <c r="S249" s="4"/>
      <c r="T249" s="4"/>
      <c r="U249" s="4"/>
      <c r="V249" s="4"/>
      <c r="W249" s="4"/>
    </row>
    <row r="250" spans="1:23" x14ac:dyDescent="0.2">
      <c r="A250" s="4">
        <v>50</v>
      </c>
      <c r="B250" s="4">
        <v>0</v>
      </c>
      <c r="C250" s="4">
        <v>0</v>
      </c>
      <c r="D250" s="4">
        <v>1</v>
      </c>
      <c r="E250" s="4">
        <v>210</v>
      </c>
      <c r="F250" s="4">
        <f>ROUND(Source!X224,O250)</f>
        <v>127430.81</v>
      </c>
      <c r="G250" s="4" t="s">
        <v>139</v>
      </c>
      <c r="H250" s="4" t="s">
        <v>140</v>
      </c>
      <c r="I250" s="4"/>
      <c r="J250" s="4"/>
      <c r="K250" s="4">
        <v>210</v>
      </c>
      <c r="L250" s="4">
        <v>25</v>
      </c>
      <c r="M250" s="4">
        <v>3</v>
      </c>
      <c r="N250" s="4" t="s">
        <v>2</v>
      </c>
      <c r="O250" s="4">
        <v>2</v>
      </c>
      <c r="P250" s="4"/>
      <c r="Q250" s="4"/>
      <c r="R250" s="4"/>
      <c r="S250" s="4"/>
      <c r="T250" s="4"/>
      <c r="U250" s="4"/>
      <c r="V250" s="4"/>
      <c r="W250" s="4"/>
    </row>
    <row r="251" spans="1:23" x14ac:dyDescent="0.2">
      <c r="A251" s="4">
        <v>50</v>
      </c>
      <c r="B251" s="4">
        <v>0</v>
      </c>
      <c r="C251" s="4">
        <v>0</v>
      </c>
      <c r="D251" s="4">
        <v>1</v>
      </c>
      <c r="E251" s="4">
        <v>211</v>
      </c>
      <c r="F251" s="4">
        <f>ROUND(Source!Y224,O251)</f>
        <v>72066.240000000005</v>
      </c>
      <c r="G251" s="4" t="s">
        <v>141</v>
      </c>
      <c r="H251" s="4" t="s">
        <v>142</v>
      </c>
      <c r="I251" s="4"/>
      <c r="J251" s="4"/>
      <c r="K251" s="4">
        <v>211</v>
      </c>
      <c r="L251" s="4">
        <v>26</v>
      </c>
      <c r="M251" s="4">
        <v>3</v>
      </c>
      <c r="N251" s="4" t="s">
        <v>2</v>
      </c>
      <c r="O251" s="4">
        <v>2</v>
      </c>
      <c r="P251" s="4"/>
      <c r="Q251" s="4"/>
      <c r="R251" s="4"/>
      <c r="S251" s="4"/>
      <c r="T251" s="4"/>
      <c r="U251" s="4"/>
      <c r="V251" s="4"/>
      <c r="W251" s="4"/>
    </row>
    <row r="252" spans="1:23" x14ac:dyDescent="0.2">
      <c r="A252" s="4">
        <v>50</v>
      </c>
      <c r="B252" s="4">
        <v>0</v>
      </c>
      <c r="C252" s="4">
        <v>0</v>
      </c>
      <c r="D252" s="4">
        <v>1</v>
      </c>
      <c r="E252" s="4">
        <v>224</v>
      </c>
      <c r="F252" s="4">
        <f>ROUND(Source!AR224,O252)</f>
        <v>3082609.75</v>
      </c>
      <c r="G252" s="4" t="s">
        <v>143</v>
      </c>
      <c r="H252" s="4" t="s">
        <v>144</v>
      </c>
      <c r="I252" s="4"/>
      <c r="J252" s="4"/>
      <c r="K252" s="4">
        <v>224</v>
      </c>
      <c r="L252" s="4">
        <v>27</v>
      </c>
      <c r="M252" s="4">
        <v>3</v>
      </c>
      <c r="N252" s="4" t="s">
        <v>2</v>
      </c>
      <c r="O252" s="4">
        <v>2</v>
      </c>
      <c r="P252" s="4"/>
      <c r="Q252" s="4"/>
      <c r="R252" s="4"/>
      <c r="S252" s="4"/>
      <c r="T252" s="4"/>
      <c r="U252" s="4"/>
      <c r="V252" s="4"/>
      <c r="W252" s="4"/>
    </row>
    <row r="254" spans="1:23" x14ac:dyDescent="0.2">
      <c r="A254" s="5">
        <v>61</v>
      </c>
      <c r="B254" s="5"/>
      <c r="C254" s="5"/>
      <c r="D254" s="5"/>
      <c r="E254" s="5"/>
      <c r="F254" s="5">
        <v>0</v>
      </c>
      <c r="G254" s="5" t="s">
        <v>369</v>
      </c>
      <c r="H254" s="5" t="s">
        <v>370</v>
      </c>
    </row>
    <row r="255" spans="1:23" x14ac:dyDescent="0.2">
      <c r="A255" s="5">
        <v>61</v>
      </c>
      <c r="B255" s="5"/>
      <c r="C255" s="5"/>
      <c r="D255" s="5"/>
      <c r="E255" s="5"/>
      <c r="F255" s="5">
        <v>1</v>
      </c>
      <c r="G255" s="5" t="s">
        <v>371</v>
      </c>
      <c r="H255" s="5" t="s">
        <v>372</v>
      </c>
    </row>
    <row r="256" spans="1:23" x14ac:dyDescent="0.2">
      <c r="A256" s="5">
        <v>61</v>
      </c>
      <c r="B256" s="5"/>
      <c r="C256" s="5"/>
      <c r="D256" s="5"/>
      <c r="E256" s="5"/>
      <c r="F256" s="5">
        <v>444</v>
      </c>
      <c r="G256" s="5" t="s">
        <v>373</v>
      </c>
      <c r="H256" s="5" t="s">
        <v>372</v>
      </c>
    </row>
    <row r="257" spans="1:8" x14ac:dyDescent="0.2">
      <c r="A257" s="5">
        <v>61</v>
      </c>
      <c r="B257" s="5"/>
      <c r="C257" s="5"/>
      <c r="D257" s="5"/>
      <c r="E257" s="5"/>
      <c r="F257" s="5">
        <v>5.25</v>
      </c>
      <c r="G257" s="5" t="s">
        <v>374</v>
      </c>
      <c r="H257" s="5" t="s">
        <v>372</v>
      </c>
    </row>
    <row r="258" spans="1:8" x14ac:dyDescent="0.2">
      <c r="A258" s="5">
        <v>61</v>
      </c>
      <c r="B258" s="5"/>
      <c r="C258" s="5"/>
      <c r="D258" s="5"/>
      <c r="E258" s="5"/>
      <c r="F258" s="5">
        <v>5</v>
      </c>
      <c r="G258" s="5" t="s">
        <v>375</v>
      </c>
      <c r="H258" s="5" t="s">
        <v>372</v>
      </c>
    </row>
    <row r="259" spans="1:8" x14ac:dyDescent="0.2">
      <c r="A259" s="5">
        <v>61</v>
      </c>
      <c r="B259" s="5"/>
      <c r="C259" s="5"/>
      <c r="D259" s="5"/>
      <c r="E259" s="5"/>
      <c r="F259" s="5">
        <v>6</v>
      </c>
      <c r="G259" s="5" t="s">
        <v>376</v>
      </c>
      <c r="H259" s="5" t="s">
        <v>372</v>
      </c>
    </row>
    <row r="260" spans="1:8" x14ac:dyDescent="0.2">
      <c r="A260" s="5">
        <v>61</v>
      </c>
      <c r="B260" s="5"/>
      <c r="C260" s="5"/>
      <c r="D260" s="5"/>
      <c r="E260" s="5"/>
      <c r="F260" s="5">
        <v>4</v>
      </c>
      <c r="G260" s="5" t="s">
        <v>377</v>
      </c>
      <c r="H260" s="5" t="s">
        <v>372</v>
      </c>
    </row>
    <row r="261" spans="1:8" x14ac:dyDescent="0.2">
      <c r="A261" s="5">
        <v>61</v>
      </c>
      <c r="B261" s="5"/>
      <c r="C261" s="5"/>
      <c r="D261" s="5"/>
      <c r="E261" s="5"/>
      <c r="F261" s="5">
        <v>5.0999999999999996</v>
      </c>
      <c r="G261" s="5" t="s">
        <v>378</v>
      </c>
      <c r="H261" s="5" t="s">
        <v>372</v>
      </c>
    </row>
    <row r="262" spans="1:8" x14ac:dyDescent="0.2">
      <c r="A262" s="5">
        <v>61</v>
      </c>
      <c r="B262" s="5"/>
      <c r="C262" s="5"/>
      <c r="D262" s="5"/>
      <c r="E262" s="5"/>
      <c r="F262" s="5">
        <v>4</v>
      </c>
      <c r="G262" s="5" t="s">
        <v>379</v>
      </c>
      <c r="H262" s="5" t="s">
        <v>372</v>
      </c>
    </row>
    <row r="263" spans="1:8" x14ac:dyDescent="0.2">
      <c r="A263" s="5">
        <v>61</v>
      </c>
      <c r="B263" s="5"/>
      <c r="C263" s="5"/>
      <c r="D263" s="5"/>
      <c r="E263" s="5"/>
      <c r="F263" s="5">
        <v>1</v>
      </c>
      <c r="G263" s="5" t="s">
        <v>380</v>
      </c>
      <c r="H263" s="5" t="s">
        <v>372</v>
      </c>
    </row>
    <row r="264" spans="1:8" x14ac:dyDescent="0.2">
      <c r="A264" s="5">
        <v>61</v>
      </c>
      <c r="B264" s="5"/>
      <c r="C264" s="5"/>
      <c r="D264" s="5"/>
      <c r="E264" s="5"/>
      <c r="F264" s="5">
        <v>3</v>
      </c>
      <c r="G264" s="5" t="s">
        <v>381</v>
      </c>
      <c r="H264" s="5" t="s">
        <v>372</v>
      </c>
    </row>
    <row r="265" spans="1:8" x14ac:dyDescent="0.2">
      <c r="A265" s="5">
        <v>61</v>
      </c>
      <c r="B265" s="5"/>
      <c r="C265" s="5"/>
      <c r="D265" s="5"/>
      <c r="E265" s="5"/>
      <c r="F265" s="5">
        <v>2</v>
      </c>
      <c r="G265" s="5" t="s">
        <v>382</v>
      </c>
      <c r="H265" s="5" t="s">
        <v>383</v>
      </c>
    </row>
    <row r="266" spans="1:8" x14ac:dyDescent="0.2">
      <c r="A266" s="5">
        <v>61</v>
      </c>
      <c r="B266" s="5"/>
      <c r="C266" s="5"/>
      <c r="D266" s="5"/>
      <c r="E266" s="5"/>
      <c r="F266" s="5">
        <v>10</v>
      </c>
      <c r="G266" s="5" t="s">
        <v>384</v>
      </c>
      <c r="H266" s="5" t="s">
        <v>385</v>
      </c>
    </row>
    <row r="267" spans="1:8" x14ac:dyDescent="0.2">
      <c r="A267" s="5">
        <v>61</v>
      </c>
      <c r="B267" s="5"/>
      <c r="C267" s="5"/>
      <c r="D267" s="5"/>
      <c r="E267" s="5"/>
      <c r="F267" s="5">
        <v>20</v>
      </c>
      <c r="G267" s="5" t="s">
        <v>386</v>
      </c>
      <c r="H267" s="5" t="s">
        <v>387</v>
      </c>
    </row>
    <row r="268" spans="1:8" x14ac:dyDescent="0.2">
      <c r="A268" s="5">
        <v>61</v>
      </c>
      <c r="B268" s="5"/>
      <c r="C268" s="5"/>
      <c r="D268" s="5"/>
      <c r="E268" s="5"/>
      <c r="F268" s="5">
        <v>30</v>
      </c>
      <c r="G268" s="5" t="s">
        <v>388</v>
      </c>
      <c r="H268" s="5" t="s">
        <v>389</v>
      </c>
    </row>
    <row r="269" spans="1:8" x14ac:dyDescent="0.2">
      <c r="A269" s="5">
        <v>61</v>
      </c>
      <c r="B269" s="5"/>
      <c r="C269" s="5"/>
      <c r="D269" s="5"/>
      <c r="E269" s="5"/>
      <c r="F269" s="5">
        <v>1</v>
      </c>
      <c r="G269" s="5" t="s">
        <v>390</v>
      </c>
      <c r="H269" s="5" t="s">
        <v>372</v>
      </c>
    </row>
    <row r="270" spans="1:8" x14ac:dyDescent="0.2">
      <c r="A270" s="5">
        <v>61</v>
      </c>
      <c r="B270" s="5"/>
      <c r="C270" s="5"/>
      <c r="D270" s="5"/>
      <c r="E270" s="5"/>
      <c r="F270" s="5">
        <v>3</v>
      </c>
      <c r="G270" s="5" t="s">
        <v>391</v>
      </c>
      <c r="H270" s="5" t="s">
        <v>392</v>
      </c>
    </row>
    <row r="271" spans="1:8" x14ac:dyDescent="0.2">
      <c r="A271" s="5">
        <v>61</v>
      </c>
      <c r="B271" s="5"/>
      <c r="C271" s="5"/>
      <c r="D271" s="5"/>
      <c r="E271" s="5"/>
      <c r="F271" s="5">
        <v>12</v>
      </c>
      <c r="G271" s="5" t="s">
        <v>393</v>
      </c>
      <c r="H271" s="5" t="s">
        <v>372</v>
      </c>
    </row>
    <row r="272" spans="1:8" x14ac:dyDescent="0.2">
      <c r="A272" s="5">
        <v>61</v>
      </c>
      <c r="B272" s="5"/>
      <c r="C272" s="5"/>
      <c r="D272" s="5"/>
      <c r="E272" s="5"/>
      <c r="F272" s="5">
        <v>1</v>
      </c>
      <c r="G272" s="5" t="s">
        <v>394</v>
      </c>
      <c r="H272" s="5" t="s">
        <v>395</v>
      </c>
    </row>
    <row r="273" spans="1:8" x14ac:dyDescent="0.2">
      <c r="A273" s="5">
        <v>61</v>
      </c>
      <c r="B273" s="5"/>
      <c r="C273" s="5"/>
      <c r="D273" s="5"/>
      <c r="E273" s="5"/>
      <c r="F273" s="5">
        <v>0</v>
      </c>
      <c r="G273" s="5" t="s">
        <v>396</v>
      </c>
      <c r="H273" s="5" t="s">
        <v>372</v>
      </c>
    </row>
    <row r="274" spans="1:8" x14ac:dyDescent="0.2">
      <c r="A274" s="5">
        <v>61</v>
      </c>
      <c r="B274" s="5"/>
      <c r="C274" s="5"/>
      <c r="D274" s="5"/>
      <c r="E274" s="5"/>
      <c r="F274" s="5">
        <v>10</v>
      </c>
      <c r="G274" s="5" t="s">
        <v>397</v>
      </c>
      <c r="H274" s="5" t="s">
        <v>398</v>
      </c>
    </row>
    <row r="275" spans="1:8" x14ac:dyDescent="0.2">
      <c r="A275" s="5">
        <v>61</v>
      </c>
      <c r="B275" s="5"/>
      <c r="C275" s="5"/>
      <c r="D275" s="5"/>
      <c r="E275" s="5"/>
      <c r="F275" s="5">
        <v>77</v>
      </c>
      <c r="G275" s="5" t="s">
        <v>399</v>
      </c>
      <c r="H275" s="5" t="s">
        <v>372</v>
      </c>
    </row>
    <row r="276" spans="1:8" x14ac:dyDescent="0.2">
      <c r="A276" s="5">
        <v>61</v>
      </c>
      <c r="B276" s="5"/>
      <c r="C276" s="5"/>
      <c r="D276" s="5"/>
      <c r="E276" s="5"/>
      <c r="F276" s="5">
        <v>4</v>
      </c>
      <c r="G276" s="5" t="s">
        <v>400</v>
      </c>
      <c r="H276" s="5" t="s">
        <v>372</v>
      </c>
    </row>
    <row r="277" spans="1:8" x14ac:dyDescent="0.2">
      <c r="A277" s="5">
        <v>61</v>
      </c>
      <c r="B277" s="5"/>
      <c r="C277" s="5"/>
      <c r="D277" s="5"/>
      <c r="E277" s="5"/>
      <c r="F277" s="5">
        <v>50</v>
      </c>
      <c r="G277" s="5" t="s">
        <v>401</v>
      </c>
      <c r="H277" s="5" t="s">
        <v>402</v>
      </c>
    </row>
    <row r="278" spans="1:8" x14ac:dyDescent="0.2">
      <c r="A278" s="5">
        <v>61</v>
      </c>
      <c r="B278" s="5"/>
      <c r="C278" s="5"/>
      <c r="D278" s="5"/>
      <c r="E278" s="5"/>
      <c r="F278" s="5">
        <v>3.7</v>
      </c>
      <c r="G278" s="5" t="s">
        <v>403</v>
      </c>
      <c r="H278" s="5" t="s">
        <v>404</v>
      </c>
    </row>
    <row r="279" spans="1:8" x14ac:dyDescent="0.2">
      <c r="A279" s="5">
        <v>61</v>
      </c>
      <c r="B279" s="5"/>
      <c r="C279" s="5"/>
      <c r="D279" s="5"/>
      <c r="E279" s="5"/>
      <c r="F279" s="5">
        <v>40</v>
      </c>
      <c r="G279" s="5" t="s">
        <v>405</v>
      </c>
      <c r="H279" s="5" t="s">
        <v>402</v>
      </c>
    </row>
    <row r="280" spans="1:8" x14ac:dyDescent="0.2">
      <c r="A280" s="5">
        <v>61</v>
      </c>
      <c r="B280" s="5"/>
      <c r="C280" s="5"/>
      <c r="D280" s="5"/>
      <c r="E280" s="5"/>
      <c r="F280" s="5">
        <v>0</v>
      </c>
      <c r="G280" s="5" t="s">
        <v>406</v>
      </c>
      <c r="H280" s="5" t="s">
        <v>407</v>
      </c>
    </row>
    <row r="281" spans="1:8" x14ac:dyDescent="0.2">
      <c r="A281" s="5">
        <v>61</v>
      </c>
      <c r="B281" s="5"/>
      <c r="C281" s="5"/>
      <c r="D281" s="5"/>
      <c r="E281" s="5"/>
      <c r="F281" s="5">
        <v>0</v>
      </c>
      <c r="G281" s="5" t="s">
        <v>408</v>
      </c>
      <c r="H281" s="5" t="s">
        <v>409</v>
      </c>
    </row>
    <row r="282" spans="1:8" x14ac:dyDescent="0.2">
      <c r="A282" s="5">
        <v>61</v>
      </c>
      <c r="B282" s="5"/>
      <c r="C282" s="5"/>
      <c r="D282" s="5"/>
      <c r="E282" s="5"/>
      <c r="F282" s="5">
        <v>1</v>
      </c>
      <c r="G282" s="5" t="s">
        <v>410</v>
      </c>
      <c r="H282" s="5" t="s">
        <v>372</v>
      </c>
    </row>
    <row r="283" spans="1:8" x14ac:dyDescent="0.2">
      <c r="A283" s="5">
        <v>61</v>
      </c>
      <c r="B283" s="5"/>
      <c r="C283" s="5"/>
      <c r="D283" s="5"/>
      <c r="E283" s="5"/>
      <c r="F283" s="5">
        <v>2</v>
      </c>
      <c r="G283" s="5" t="s">
        <v>411</v>
      </c>
      <c r="H283" s="5" t="s">
        <v>412</v>
      </c>
    </row>
    <row r="284" spans="1:8" x14ac:dyDescent="0.2">
      <c r="A284" s="5">
        <v>61</v>
      </c>
      <c r="B284" s="5"/>
      <c r="C284" s="5"/>
      <c r="D284" s="5"/>
      <c r="E284" s="5"/>
      <c r="F284" s="5">
        <v>3</v>
      </c>
      <c r="G284" s="5" t="s">
        <v>413</v>
      </c>
      <c r="H284" s="5" t="s">
        <v>372</v>
      </c>
    </row>
    <row r="285" spans="1:8" x14ac:dyDescent="0.2">
      <c r="A285" s="5">
        <v>61</v>
      </c>
      <c r="B285" s="5"/>
      <c r="C285" s="5"/>
      <c r="D285" s="5"/>
      <c r="E285" s="5"/>
      <c r="F285" s="5">
        <v>4</v>
      </c>
      <c r="G285" s="5" t="s">
        <v>414</v>
      </c>
      <c r="H285" s="5" t="s">
        <v>372</v>
      </c>
    </row>
    <row r="286" spans="1:8" x14ac:dyDescent="0.2">
      <c r="A286" s="5">
        <v>61</v>
      </c>
      <c r="B286" s="5"/>
      <c r="C286" s="5"/>
      <c r="D286" s="5"/>
      <c r="E286" s="5"/>
      <c r="F286" s="5">
        <v>0</v>
      </c>
      <c r="G286" s="5" t="s">
        <v>415</v>
      </c>
      <c r="H286" s="5" t="s">
        <v>372</v>
      </c>
    </row>
    <row r="287" spans="1:8" x14ac:dyDescent="0.2">
      <c r="A287" s="5">
        <v>61</v>
      </c>
      <c r="B287" s="5"/>
      <c r="C287" s="5"/>
      <c r="D287" s="5"/>
      <c r="E287" s="5"/>
      <c r="F287" s="5">
        <v>21</v>
      </c>
      <c r="G287" s="5" t="s">
        <v>416</v>
      </c>
      <c r="H287" s="5" t="s">
        <v>372</v>
      </c>
    </row>
    <row r="288" spans="1:8" x14ac:dyDescent="0.2">
      <c r="A288" s="5">
        <v>61</v>
      </c>
      <c r="B288" s="5"/>
      <c r="C288" s="5"/>
      <c r="D288" s="5"/>
      <c r="E288" s="5"/>
      <c r="F288" s="5">
        <v>8</v>
      </c>
      <c r="G288" s="5" t="s">
        <v>417</v>
      </c>
      <c r="H288" s="5" t="s">
        <v>372</v>
      </c>
    </row>
    <row r="289" spans="1:14" x14ac:dyDescent="0.2">
      <c r="A289" s="5">
        <v>61</v>
      </c>
      <c r="B289" s="5"/>
      <c r="C289" s="5"/>
      <c r="D289" s="5"/>
      <c r="E289" s="5"/>
      <c r="F289" s="5">
        <v>1</v>
      </c>
      <c r="G289" s="5" t="s">
        <v>418</v>
      </c>
      <c r="H289" s="5" t="s">
        <v>372</v>
      </c>
    </row>
    <row r="290" spans="1:14" x14ac:dyDescent="0.2">
      <c r="A290" s="5">
        <v>61</v>
      </c>
      <c r="B290" s="5"/>
      <c r="C290" s="5"/>
      <c r="D290" s="5"/>
      <c r="E290" s="5"/>
      <c r="F290" s="5">
        <v>12</v>
      </c>
      <c r="G290" s="5" t="s">
        <v>419</v>
      </c>
      <c r="H290" s="5" t="s">
        <v>372</v>
      </c>
    </row>
    <row r="291" spans="1:14" x14ac:dyDescent="0.2">
      <c r="A291" s="5">
        <v>61</v>
      </c>
      <c r="B291" s="5"/>
      <c r="C291" s="5"/>
      <c r="D291" s="5"/>
      <c r="E291" s="5"/>
      <c r="F291" s="5">
        <v>11</v>
      </c>
      <c r="G291" s="5" t="s">
        <v>420</v>
      </c>
      <c r="H291" s="5" t="s">
        <v>372</v>
      </c>
    </row>
    <row r="292" spans="1:14" x14ac:dyDescent="0.2">
      <c r="A292" s="5">
        <v>61</v>
      </c>
      <c r="B292" s="5"/>
      <c r="C292" s="5"/>
      <c r="D292" s="5"/>
      <c r="E292" s="5"/>
      <c r="F292" s="5">
        <v>13</v>
      </c>
      <c r="G292" s="5" t="s">
        <v>421</v>
      </c>
      <c r="H292" s="5" t="s">
        <v>372</v>
      </c>
    </row>
    <row r="293" spans="1:14" x14ac:dyDescent="0.2">
      <c r="A293" s="5">
        <v>61</v>
      </c>
      <c r="B293" s="5"/>
      <c r="C293" s="5"/>
      <c r="D293" s="5"/>
      <c r="E293" s="5"/>
      <c r="F293" s="5">
        <v>3</v>
      </c>
      <c r="G293" s="5" t="s">
        <v>422</v>
      </c>
      <c r="H293" s="5" t="s">
        <v>372</v>
      </c>
    </row>
    <row r="294" spans="1:14" x14ac:dyDescent="0.2">
      <c r="A294" s="5">
        <v>61</v>
      </c>
      <c r="B294" s="5"/>
      <c r="C294" s="5"/>
      <c r="D294" s="5"/>
      <c r="E294" s="5"/>
      <c r="F294" s="5">
        <v>7</v>
      </c>
      <c r="G294" s="5" t="s">
        <v>423</v>
      </c>
      <c r="H294" s="5" t="s">
        <v>372</v>
      </c>
    </row>
    <row r="295" spans="1:14" x14ac:dyDescent="0.2">
      <c r="A295" s="5">
        <v>61</v>
      </c>
      <c r="B295" s="5"/>
      <c r="C295" s="5"/>
      <c r="D295" s="5"/>
      <c r="E295" s="5"/>
      <c r="F295" s="5">
        <v>0</v>
      </c>
      <c r="G295" s="5" t="s">
        <v>424</v>
      </c>
      <c r="H295" s="5" t="s">
        <v>372</v>
      </c>
    </row>
    <row r="296" spans="1:14" x14ac:dyDescent="0.2">
      <c r="A296" s="5">
        <v>61</v>
      </c>
      <c r="B296" s="5"/>
      <c r="C296" s="5"/>
      <c r="D296" s="5"/>
      <c r="E296" s="5"/>
      <c r="F296" s="5">
        <v>8</v>
      </c>
      <c r="G296" s="5" t="s">
        <v>425</v>
      </c>
      <c r="H296" s="5" t="s">
        <v>372</v>
      </c>
    </row>
    <row r="297" spans="1:14" x14ac:dyDescent="0.2">
      <c r="A297" s="5">
        <v>61</v>
      </c>
      <c r="B297" s="5"/>
      <c r="C297" s="5"/>
      <c r="D297" s="5"/>
      <c r="E297" s="5"/>
      <c r="F297" s="5">
        <v>5</v>
      </c>
      <c r="G297" s="5" t="s">
        <v>426</v>
      </c>
      <c r="H297" s="5" t="s">
        <v>427</v>
      </c>
    </row>
    <row r="298" spans="1:14" x14ac:dyDescent="0.2">
      <c r="A298" s="5">
        <v>61</v>
      </c>
      <c r="B298" s="5"/>
      <c r="C298" s="5"/>
      <c r="D298" s="5"/>
      <c r="E298" s="5"/>
      <c r="F298" s="5">
        <v>0</v>
      </c>
      <c r="G298" s="5" t="s">
        <v>428</v>
      </c>
      <c r="H298" s="5" t="s">
        <v>429</v>
      </c>
    </row>
    <row r="299" spans="1:14" x14ac:dyDescent="0.2">
      <c r="A299" s="5">
        <v>61</v>
      </c>
      <c r="B299" s="5"/>
      <c r="C299" s="5"/>
      <c r="D299" s="5"/>
      <c r="E299" s="5"/>
      <c r="F299" s="5">
        <v>3</v>
      </c>
      <c r="G299" s="5" t="s">
        <v>430</v>
      </c>
      <c r="H299" s="5" t="s">
        <v>372</v>
      </c>
    </row>
    <row r="302" spans="1:14" x14ac:dyDescent="0.2">
      <c r="A302">
        <v>70</v>
      </c>
      <c r="B302">
        <v>1</v>
      </c>
      <c r="D302">
        <v>1</v>
      </c>
      <c r="E302" t="s">
        <v>431</v>
      </c>
      <c r="F302" t="s">
        <v>432</v>
      </c>
      <c r="G302">
        <v>1</v>
      </c>
      <c r="H302">
        <v>0</v>
      </c>
      <c r="I302" t="s">
        <v>2</v>
      </c>
      <c r="J302">
        <v>1</v>
      </c>
      <c r="K302">
        <v>0</v>
      </c>
      <c r="L302" t="s">
        <v>2</v>
      </c>
      <c r="M302" t="s">
        <v>2</v>
      </c>
      <c r="N302">
        <v>0</v>
      </c>
    </row>
    <row r="303" spans="1:14" x14ac:dyDescent="0.2">
      <c r="A303">
        <v>70</v>
      </c>
      <c r="B303">
        <v>1</v>
      </c>
      <c r="D303">
        <v>2</v>
      </c>
      <c r="E303" t="s">
        <v>433</v>
      </c>
      <c r="F303" t="s">
        <v>434</v>
      </c>
      <c r="G303">
        <v>0</v>
      </c>
      <c r="H303">
        <v>0</v>
      </c>
      <c r="I303" t="s">
        <v>2</v>
      </c>
      <c r="J303">
        <v>1</v>
      </c>
      <c r="K303">
        <v>0</v>
      </c>
      <c r="L303" t="s">
        <v>2</v>
      </c>
      <c r="M303" t="s">
        <v>2</v>
      </c>
      <c r="N303">
        <v>0</v>
      </c>
    </row>
    <row r="304" spans="1:14" x14ac:dyDescent="0.2">
      <c r="A304">
        <v>70</v>
      </c>
      <c r="B304">
        <v>1</v>
      </c>
      <c r="D304">
        <v>3</v>
      </c>
      <c r="E304" t="s">
        <v>435</v>
      </c>
      <c r="F304" t="s">
        <v>436</v>
      </c>
      <c r="G304">
        <v>0</v>
      </c>
      <c r="H304">
        <v>0</v>
      </c>
      <c r="I304" t="s">
        <v>2</v>
      </c>
      <c r="J304">
        <v>1</v>
      </c>
      <c r="K304">
        <v>0</v>
      </c>
      <c r="L304" t="s">
        <v>2</v>
      </c>
      <c r="M304" t="s">
        <v>2</v>
      </c>
      <c r="N304">
        <v>0</v>
      </c>
    </row>
    <row r="305" spans="1:14" x14ac:dyDescent="0.2">
      <c r="A305">
        <v>70</v>
      </c>
      <c r="B305">
        <v>1</v>
      </c>
      <c r="D305">
        <v>4</v>
      </c>
      <c r="E305" t="s">
        <v>437</v>
      </c>
      <c r="F305" t="s">
        <v>438</v>
      </c>
      <c r="G305">
        <v>1</v>
      </c>
      <c r="H305">
        <v>0</v>
      </c>
      <c r="I305" t="s">
        <v>2</v>
      </c>
      <c r="J305">
        <v>2</v>
      </c>
      <c r="K305">
        <v>0</v>
      </c>
      <c r="L305" t="s">
        <v>2</v>
      </c>
      <c r="M305" t="s">
        <v>2</v>
      </c>
      <c r="N305">
        <v>0</v>
      </c>
    </row>
    <row r="306" spans="1:14" x14ac:dyDescent="0.2">
      <c r="A306">
        <v>70</v>
      </c>
      <c r="B306">
        <v>1</v>
      </c>
      <c r="D306">
        <v>5</v>
      </c>
      <c r="E306" t="s">
        <v>439</v>
      </c>
      <c r="F306" t="s">
        <v>440</v>
      </c>
      <c r="G306">
        <v>0</v>
      </c>
      <c r="H306">
        <v>0</v>
      </c>
      <c r="I306" t="s">
        <v>2</v>
      </c>
      <c r="J306">
        <v>2</v>
      </c>
      <c r="K306">
        <v>0</v>
      </c>
      <c r="L306" t="s">
        <v>2</v>
      </c>
      <c r="M306" t="s">
        <v>2</v>
      </c>
      <c r="N306">
        <v>0</v>
      </c>
    </row>
    <row r="307" spans="1:14" x14ac:dyDescent="0.2">
      <c r="A307">
        <v>70</v>
      </c>
      <c r="B307">
        <v>1</v>
      </c>
      <c r="D307">
        <v>6</v>
      </c>
      <c r="E307" t="s">
        <v>441</v>
      </c>
      <c r="F307" t="s">
        <v>442</v>
      </c>
      <c r="G307">
        <v>0</v>
      </c>
      <c r="H307">
        <v>0</v>
      </c>
      <c r="I307" t="s">
        <v>2</v>
      </c>
      <c r="J307">
        <v>2</v>
      </c>
      <c r="K307">
        <v>0</v>
      </c>
      <c r="L307" t="s">
        <v>2</v>
      </c>
      <c r="M307" t="s">
        <v>2</v>
      </c>
      <c r="N307">
        <v>0</v>
      </c>
    </row>
    <row r="308" spans="1:14" x14ac:dyDescent="0.2">
      <c r="A308">
        <v>70</v>
      </c>
      <c r="B308">
        <v>1</v>
      </c>
      <c r="D308">
        <v>7</v>
      </c>
      <c r="E308" t="s">
        <v>443</v>
      </c>
      <c r="F308" t="s">
        <v>444</v>
      </c>
      <c r="G308">
        <v>0</v>
      </c>
      <c r="H308">
        <v>0</v>
      </c>
      <c r="I308" t="s">
        <v>445</v>
      </c>
      <c r="J308">
        <v>0</v>
      </c>
      <c r="K308">
        <v>0</v>
      </c>
      <c r="L308" t="s">
        <v>2</v>
      </c>
      <c r="M308" t="s">
        <v>2</v>
      </c>
      <c r="N308">
        <v>0</v>
      </c>
    </row>
    <row r="309" spans="1:14" x14ac:dyDescent="0.2">
      <c r="A309">
        <v>70</v>
      </c>
      <c r="B309">
        <v>1</v>
      </c>
      <c r="D309">
        <v>8</v>
      </c>
      <c r="E309" t="s">
        <v>446</v>
      </c>
      <c r="F309" t="s">
        <v>447</v>
      </c>
      <c r="G309">
        <v>0</v>
      </c>
      <c r="H309">
        <v>0</v>
      </c>
      <c r="I309" t="s">
        <v>448</v>
      </c>
      <c r="J309">
        <v>0</v>
      </c>
      <c r="K309">
        <v>0</v>
      </c>
      <c r="L309" t="s">
        <v>2</v>
      </c>
      <c r="M309" t="s">
        <v>2</v>
      </c>
      <c r="N309">
        <v>0</v>
      </c>
    </row>
    <row r="310" spans="1:14" x14ac:dyDescent="0.2">
      <c r="A310">
        <v>70</v>
      </c>
      <c r="B310">
        <v>1</v>
      </c>
      <c r="D310">
        <v>9</v>
      </c>
      <c r="E310" t="s">
        <v>449</v>
      </c>
      <c r="F310" t="s">
        <v>450</v>
      </c>
      <c r="G310">
        <v>0</v>
      </c>
      <c r="H310">
        <v>0</v>
      </c>
      <c r="I310" t="s">
        <v>451</v>
      </c>
      <c r="J310">
        <v>0</v>
      </c>
      <c r="K310">
        <v>0</v>
      </c>
      <c r="L310" t="s">
        <v>2</v>
      </c>
      <c r="M310" t="s">
        <v>2</v>
      </c>
      <c r="N310">
        <v>0</v>
      </c>
    </row>
    <row r="311" spans="1:14" x14ac:dyDescent="0.2">
      <c r="A311">
        <v>70</v>
      </c>
      <c r="B311">
        <v>1</v>
      </c>
      <c r="D311">
        <v>10</v>
      </c>
      <c r="E311" t="s">
        <v>452</v>
      </c>
      <c r="F311" t="s">
        <v>453</v>
      </c>
      <c r="G311">
        <v>0</v>
      </c>
      <c r="H311">
        <v>0</v>
      </c>
      <c r="I311" t="s">
        <v>454</v>
      </c>
      <c r="J311">
        <v>0</v>
      </c>
      <c r="K311">
        <v>0</v>
      </c>
      <c r="L311" t="s">
        <v>2</v>
      </c>
      <c r="M311" t="s">
        <v>2</v>
      </c>
      <c r="N311">
        <v>0</v>
      </c>
    </row>
    <row r="312" spans="1:14" x14ac:dyDescent="0.2">
      <c r="A312">
        <v>70</v>
      </c>
      <c r="B312">
        <v>1</v>
      </c>
      <c r="D312">
        <v>11</v>
      </c>
      <c r="E312" t="s">
        <v>455</v>
      </c>
      <c r="F312" t="s">
        <v>456</v>
      </c>
      <c r="G312">
        <v>0</v>
      </c>
      <c r="H312">
        <v>0</v>
      </c>
      <c r="I312" t="s">
        <v>457</v>
      </c>
      <c r="J312">
        <v>0</v>
      </c>
      <c r="K312">
        <v>0</v>
      </c>
      <c r="L312" t="s">
        <v>2</v>
      </c>
      <c r="M312" t="s">
        <v>2</v>
      </c>
      <c r="N312">
        <v>0</v>
      </c>
    </row>
    <row r="313" spans="1:14" x14ac:dyDescent="0.2">
      <c r="A313">
        <v>70</v>
      </c>
      <c r="B313">
        <v>1</v>
      </c>
      <c r="D313">
        <v>12</v>
      </c>
      <c r="E313" t="s">
        <v>458</v>
      </c>
      <c r="F313" t="s">
        <v>459</v>
      </c>
      <c r="G313">
        <v>0</v>
      </c>
      <c r="H313">
        <v>0</v>
      </c>
      <c r="I313" t="s">
        <v>2</v>
      </c>
      <c r="J313">
        <v>0</v>
      </c>
      <c r="K313">
        <v>0</v>
      </c>
      <c r="L313" t="s">
        <v>2</v>
      </c>
      <c r="M313" t="s">
        <v>2</v>
      </c>
      <c r="N313">
        <v>0</v>
      </c>
    </row>
    <row r="314" spans="1:14" x14ac:dyDescent="0.2">
      <c r="A314">
        <v>70</v>
      </c>
      <c r="B314">
        <v>1</v>
      </c>
      <c r="D314">
        <v>13</v>
      </c>
      <c r="E314" t="s">
        <v>460</v>
      </c>
      <c r="F314" t="s">
        <v>461</v>
      </c>
      <c r="G314">
        <v>0</v>
      </c>
      <c r="H314">
        <v>0</v>
      </c>
      <c r="I314" t="s">
        <v>2</v>
      </c>
      <c r="J314">
        <v>0</v>
      </c>
      <c r="K314">
        <v>0</v>
      </c>
      <c r="L314" t="s">
        <v>2</v>
      </c>
      <c r="M314" t="s">
        <v>2</v>
      </c>
      <c r="N314">
        <v>0</v>
      </c>
    </row>
    <row r="315" spans="1:14" x14ac:dyDescent="0.2">
      <c r="A315">
        <v>70</v>
      </c>
      <c r="B315">
        <v>1</v>
      </c>
      <c r="D315">
        <v>1</v>
      </c>
      <c r="E315" t="s">
        <v>462</v>
      </c>
      <c r="F315" t="s">
        <v>463</v>
      </c>
      <c r="G315">
        <v>0.9</v>
      </c>
      <c r="H315">
        <v>1</v>
      </c>
      <c r="I315" t="s">
        <v>464</v>
      </c>
      <c r="J315">
        <v>0</v>
      </c>
      <c r="K315">
        <v>0</v>
      </c>
      <c r="L315" t="s">
        <v>2</v>
      </c>
      <c r="M315" t="s">
        <v>2</v>
      </c>
      <c r="N315">
        <v>0</v>
      </c>
    </row>
    <row r="316" spans="1:14" x14ac:dyDescent="0.2">
      <c r="A316">
        <v>70</v>
      </c>
      <c r="B316">
        <v>1</v>
      </c>
      <c r="D316">
        <v>2</v>
      </c>
      <c r="E316" t="s">
        <v>465</v>
      </c>
      <c r="F316" t="s">
        <v>466</v>
      </c>
      <c r="G316">
        <v>0.85</v>
      </c>
      <c r="H316">
        <v>1</v>
      </c>
      <c r="I316" t="s">
        <v>467</v>
      </c>
      <c r="J316">
        <v>0</v>
      </c>
      <c r="K316">
        <v>0</v>
      </c>
      <c r="L316" t="s">
        <v>2</v>
      </c>
      <c r="M316" t="s">
        <v>2</v>
      </c>
      <c r="N316">
        <v>0</v>
      </c>
    </row>
    <row r="317" spans="1:14" x14ac:dyDescent="0.2">
      <c r="A317">
        <v>70</v>
      </c>
      <c r="B317">
        <v>1</v>
      </c>
      <c r="D317">
        <v>3</v>
      </c>
      <c r="E317" t="s">
        <v>468</v>
      </c>
      <c r="F317" t="s">
        <v>469</v>
      </c>
      <c r="G317">
        <v>1.03</v>
      </c>
      <c r="H317">
        <v>0</v>
      </c>
      <c r="I317" t="s">
        <v>2</v>
      </c>
      <c r="J317">
        <v>0</v>
      </c>
      <c r="K317">
        <v>0</v>
      </c>
      <c r="L317" t="s">
        <v>2</v>
      </c>
      <c r="M317" t="s">
        <v>2</v>
      </c>
      <c r="N317">
        <v>0</v>
      </c>
    </row>
    <row r="318" spans="1:14" x14ac:dyDescent="0.2">
      <c r="A318">
        <v>70</v>
      </c>
      <c r="B318">
        <v>1</v>
      </c>
      <c r="D318">
        <v>4</v>
      </c>
      <c r="E318" t="s">
        <v>470</v>
      </c>
      <c r="F318" t="s">
        <v>471</v>
      </c>
      <c r="G318">
        <v>1.0900000000000001</v>
      </c>
      <c r="H318">
        <v>0</v>
      </c>
      <c r="I318" t="s">
        <v>2</v>
      </c>
      <c r="J318">
        <v>0</v>
      </c>
      <c r="K318">
        <v>0</v>
      </c>
      <c r="L318" t="s">
        <v>2</v>
      </c>
      <c r="M318" t="s">
        <v>2</v>
      </c>
      <c r="N318">
        <v>0</v>
      </c>
    </row>
    <row r="319" spans="1:14" x14ac:dyDescent="0.2">
      <c r="A319">
        <v>70</v>
      </c>
      <c r="B319">
        <v>1</v>
      </c>
      <c r="D319">
        <v>5</v>
      </c>
      <c r="E319" t="s">
        <v>472</v>
      </c>
      <c r="F319" t="s">
        <v>473</v>
      </c>
      <c r="G319">
        <v>0</v>
      </c>
      <c r="H319">
        <v>0</v>
      </c>
      <c r="I319" t="s">
        <v>2</v>
      </c>
      <c r="J319">
        <v>0</v>
      </c>
      <c r="K319">
        <v>0</v>
      </c>
      <c r="L319" t="s">
        <v>2</v>
      </c>
      <c r="M319" t="s">
        <v>2</v>
      </c>
      <c r="N319">
        <v>0</v>
      </c>
    </row>
    <row r="320" spans="1:14" x14ac:dyDescent="0.2">
      <c r="A320">
        <v>70</v>
      </c>
      <c r="B320">
        <v>1</v>
      </c>
      <c r="D320">
        <v>6</v>
      </c>
      <c r="E320" t="s">
        <v>474</v>
      </c>
      <c r="F320" t="s">
        <v>2</v>
      </c>
      <c r="G320">
        <v>2</v>
      </c>
      <c r="H320">
        <v>0</v>
      </c>
      <c r="I320" t="s">
        <v>2</v>
      </c>
      <c r="J320">
        <v>0</v>
      </c>
      <c r="K320">
        <v>0</v>
      </c>
      <c r="L320" t="s">
        <v>2</v>
      </c>
      <c r="M320" t="s">
        <v>2</v>
      </c>
      <c r="N320">
        <v>0</v>
      </c>
    </row>
    <row r="322" spans="1:15" x14ac:dyDescent="0.2">
      <c r="A322">
        <v>-1</v>
      </c>
    </row>
    <row r="324" spans="1:15" x14ac:dyDescent="0.2">
      <c r="A324" s="3">
        <v>75</v>
      </c>
      <c r="B324" s="3" t="s">
        <v>475</v>
      </c>
      <c r="C324" s="3">
        <v>2000</v>
      </c>
      <c r="D324" s="3">
        <v>0</v>
      </c>
      <c r="E324" s="3">
        <v>1</v>
      </c>
      <c r="F324" s="3"/>
      <c r="G324" s="3">
        <v>0</v>
      </c>
      <c r="H324" s="3">
        <v>1</v>
      </c>
      <c r="I324" s="3">
        <v>0</v>
      </c>
      <c r="J324" s="3">
        <v>3</v>
      </c>
      <c r="K324" s="3">
        <v>0</v>
      </c>
      <c r="L324" s="3">
        <v>0</v>
      </c>
      <c r="M324" s="3">
        <v>0</v>
      </c>
      <c r="N324" s="3">
        <v>221149739</v>
      </c>
      <c r="O324" s="3">
        <v>1</v>
      </c>
    </row>
    <row r="328" spans="1:15" x14ac:dyDescent="0.2">
      <c r="A328">
        <v>65</v>
      </c>
      <c r="C328">
        <v>1</v>
      </c>
      <c r="D328">
        <v>0</v>
      </c>
      <c r="E328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1"/>
  <sheetViews>
    <sheetView workbookViewId="0">
      <selection activeCell="A7" sqref="A7:K7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476</v>
      </c>
      <c r="F1">
        <v>0</v>
      </c>
      <c r="G1">
        <v>3</v>
      </c>
      <c r="H1">
        <v>0</v>
      </c>
      <c r="I1" t="s">
        <v>0</v>
      </c>
      <c r="J1" t="s">
        <v>2</v>
      </c>
      <c r="K1">
        <v>0</v>
      </c>
      <c r="L1">
        <v>34575</v>
      </c>
      <c r="M1">
        <v>39449400</v>
      </c>
      <c r="N1">
        <v>11</v>
      </c>
      <c r="O1">
        <v>1</v>
      </c>
      <c r="P1">
        <v>0</v>
      </c>
      <c r="Q1">
        <v>7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3</v>
      </c>
      <c r="G12" s="1" t="s">
        <v>4</v>
      </c>
      <c r="H12" s="1" t="s">
        <v>2</v>
      </c>
      <c r="I12" s="1">
        <v>0</v>
      </c>
      <c r="J12" s="1" t="s">
        <v>5</v>
      </c>
      <c r="K12" s="1">
        <v>1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1</v>
      </c>
      <c r="U12" s="1" t="s">
        <v>6</v>
      </c>
      <c r="V12" s="1">
        <v>0</v>
      </c>
      <c r="W12" s="1" t="s">
        <v>7</v>
      </c>
      <c r="X12" s="1" t="s">
        <v>2</v>
      </c>
      <c r="Y12" s="1" t="s">
        <v>2</v>
      </c>
      <c r="Z12" s="1" t="s">
        <v>2</v>
      </c>
      <c r="AA12" s="1" t="s">
        <v>2</v>
      </c>
      <c r="AB12" s="1" t="s">
        <v>2</v>
      </c>
      <c r="AC12" s="1" t="s">
        <v>2</v>
      </c>
      <c r="AD12" s="1" t="s">
        <v>2</v>
      </c>
      <c r="AE12" s="1" t="s">
        <v>2</v>
      </c>
      <c r="AF12" s="1" t="s">
        <v>2</v>
      </c>
      <c r="AG12" s="1" t="s">
        <v>2</v>
      </c>
      <c r="AH12" s="1" t="s">
        <v>2</v>
      </c>
      <c r="AI12" s="1" t="s">
        <v>2</v>
      </c>
      <c r="AJ12" s="1" t="s">
        <v>2</v>
      </c>
      <c r="AK12" s="1"/>
      <c r="AL12" s="1" t="s">
        <v>2</v>
      </c>
      <c r="AM12" s="1" t="s">
        <v>2</v>
      </c>
      <c r="AN12" s="1" t="s">
        <v>2</v>
      </c>
      <c r="AO12" s="1"/>
      <c r="AP12" s="1" t="s">
        <v>2</v>
      </c>
      <c r="AQ12" s="1" t="s">
        <v>2</v>
      </c>
      <c r="AR12" s="1" t="s">
        <v>2</v>
      </c>
      <c r="AS12" s="1"/>
      <c r="AT12" s="1"/>
      <c r="AU12" s="1"/>
      <c r="AV12" s="1"/>
      <c r="AW12" s="1"/>
      <c r="AX12" s="1" t="s">
        <v>2</v>
      </c>
      <c r="AY12" s="1" t="s">
        <v>2</v>
      </c>
      <c r="AZ12" s="1" t="s">
        <v>2</v>
      </c>
      <c r="BA12" s="1"/>
      <c r="BB12" s="1"/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524296</v>
      </c>
      <c r="CI12" s="1" t="s">
        <v>2</v>
      </c>
      <c r="CJ12" s="1" t="s">
        <v>2</v>
      </c>
      <c r="CK12" s="1">
        <v>7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221149739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1</v>
      </c>
      <c r="C16" s="6" t="s">
        <v>14</v>
      </c>
      <c r="D16" s="6" t="s">
        <v>14</v>
      </c>
      <c r="E16" s="7">
        <f>(Source!F218)/1000</f>
        <v>3064.4989999999998</v>
      </c>
      <c r="F16" s="7">
        <f>(Source!F219)/1000</f>
        <v>0</v>
      </c>
      <c r="G16" s="7">
        <f>(Source!F220)/1000</f>
        <v>0</v>
      </c>
      <c r="H16" s="7">
        <f>(Source!F221)/1000+(Source!F64)/1000</f>
        <v>0</v>
      </c>
      <c r="I16" s="7">
        <f>E16+F16+G16+H16</f>
        <v>3064.4989999999998</v>
      </c>
      <c r="J16" s="7">
        <f>(Source!F211)/1000</f>
        <v>105.16800000000001</v>
      </c>
      <c r="AI16" s="6">
        <v>0</v>
      </c>
      <c r="AJ16" s="6">
        <v>0</v>
      </c>
      <c r="AK16" s="6" t="s">
        <v>2</v>
      </c>
      <c r="AL16" s="6" t="s">
        <v>2</v>
      </c>
      <c r="AM16" s="6" t="s">
        <v>2</v>
      </c>
      <c r="AN16" s="6">
        <v>0</v>
      </c>
      <c r="AO16" s="6" t="s">
        <v>2</v>
      </c>
      <c r="AP16" s="6" t="s">
        <v>2</v>
      </c>
      <c r="AT16" s="7">
        <v>2883112.7</v>
      </c>
      <c r="AU16" s="7">
        <v>2661002.4</v>
      </c>
      <c r="AV16" s="7">
        <v>0</v>
      </c>
      <c r="AW16" s="7">
        <v>0</v>
      </c>
      <c r="AX16" s="7">
        <v>0</v>
      </c>
      <c r="AY16" s="7">
        <v>110967.67</v>
      </c>
      <c r="AZ16" s="7">
        <v>13427.69</v>
      </c>
      <c r="BA16" s="7">
        <v>105168</v>
      </c>
      <c r="BB16" s="7">
        <v>3064499</v>
      </c>
      <c r="BC16" s="7">
        <v>0</v>
      </c>
      <c r="BD16" s="7">
        <v>0</v>
      </c>
      <c r="BE16" s="7">
        <v>0</v>
      </c>
      <c r="BF16" s="7">
        <v>13014</v>
      </c>
      <c r="BG16" s="7">
        <v>998.18500299999994</v>
      </c>
      <c r="BH16" s="7">
        <v>0</v>
      </c>
      <c r="BI16" s="7">
        <v>127430.81</v>
      </c>
      <c r="BJ16" s="7">
        <v>72066.240000000005</v>
      </c>
      <c r="BK16" s="7">
        <v>3082609.75</v>
      </c>
    </row>
    <row r="18" spans="1:19" x14ac:dyDescent="0.2">
      <c r="A18">
        <v>51</v>
      </c>
      <c r="E18" s="5">
        <f>SUMIF(A16:A17,3,E16:E17)</f>
        <v>3064.4989999999998</v>
      </c>
      <c r="F18" s="5">
        <f>SUMIF(A16:A17,3,F16:F17)</f>
        <v>0</v>
      </c>
      <c r="G18" s="5">
        <f>SUMIF(A16:A17,3,G16:G17)</f>
        <v>0</v>
      </c>
      <c r="H18" s="5">
        <f>SUMIF(A16:A17,3,H16:H17)</f>
        <v>0</v>
      </c>
      <c r="I18" s="5">
        <f>SUMIF(A16:A17,3,I16:I17)</f>
        <v>3064.4989999999998</v>
      </c>
      <c r="J18" s="5">
        <f>SUMIF(A16:A17,3,J16:J17)</f>
        <v>105.16800000000001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2883112.7</v>
      </c>
      <c r="G20" s="4" t="s">
        <v>91</v>
      </c>
      <c r="H20" s="4" t="s">
        <v>92</v>
      </c>
      <c r="I20" s="4"/>
      <c r="J20" s="4"/>
      <c r="K20" s="4">
        <v>201</v>
      </c>
      <c r="L20" s="4">
        <v>1</v>
      </c>
      <c r="M20" s="4">
        <v>3</v>
      </c>
      <c r="N20" s="4" t="s">
        <v>2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2661002.4</v>
      </c>
      <c r="G21" s="4" t="s">
        <v>93</v>
      </c>
      <c r="H21" s="4" t="s">
        <v>94</v>
      </c>
      <c r="I21" s="4"/>
      <c r="J21" s="4"/>
      <c r="K21" s="4">
        <v>202</v>
      </c>
      <c r="L21" s="4">
        <v>2</v>
      </c>
      <c r="M21" s="4">
        <v>3</v>
      </c>
      <c r="N21" s="4" t="s">
        <v>2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95</v>
      </c>
      <c r="H22" s="4" t="s">
        <v>96</v>
      </c>
      <c r="I22" s="4"/>
      <c r="J22" s="4"/>
      <c r="K22" s="4">
        <v>222</v>
      </c>
      <c r="L22" s="4">
        <v>3</v>
      </c>
      <c r="M22" s="4">
        <v>3</v>
      </c>
      <c r="N22" s="4" t="s">
        <v>2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2661002.4</v>
      </c>
      <c r="G23" s="4" t="s">
        <v>97</v>
      </c>
      <c r="H23" s="4" t="s">
        <v>98</v>
      </c>
      <c r="I23" s="4"/>
      <c r="J23" s="4"/>
      <c r="K23" s="4">
        <v>225</v>
      </c>
      <c r="L23" s="4">
        <v>4</v>
      </c>
      <c r="M23" s="4">
        <v>3</v>
      </c>
      <c r="N23" s="4" t="s">
        <v>2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2661002.4</v>
      </c>
      <c r="G24" s="4" t="s">
        <v>99</v>
      </c>
      <c r="H24" s="4" t="s">
        <v>100</v>
      </c>
      <c r="I24" s="4"/>
      <c r="J24" s="4"/>
      <c r="K24" s="4">
        <v>226</v>
      </c>
      <c r="L24" s="4">
        <v>5</v>
      </c>
      <c r="M24" s="4">
        <v>3</v>
      </c>
      <c r="N24" s="4" t="s">
        <v>2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101</v>
      </c>
      <c r="H25" s="4" t="s">
        <v>102</v>
      </c>
      <c r="I25" s="4"/>
      <c r="J25" s="4"/>
      <c r="K25" s="4">
        <v>227</v>
      </c>
      <c r="L25" s="4">
        <v>6</v>
      </c>
      <c r="M25" s="4">
        <v>3</v>
      </c>
      <c r="N25" s="4" t="s">
        <v>2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2661002.4</v>
      </c>
      <c r="G26" s="4" t="s">
        <v>103</v>
      </c>
      <c r="H26" s="4" t="s">
        <v>104</v>
      </c>
      <c r="I26" s="4"/>
      <c r="J26" s="4"/>
      <c r="K26" s="4">
        <v>228</v>
      </c>
      <c r="L26" s="4">
        <v>7</v>
      </c>
      <c r="M26" s="4">
        <v>3</v>
      </c>
      <c r="N26" s="4" t="s">
        <v>2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105</v>
      </c>
      <c r="H27" s="4" t="s">
        <v>106</v>
      </c>
      <c r="I27" s="4"/>
      <c r="J27" s="4"/>
      <c r="K27" s="4">
        <v>216</v>
      </c>
      <c r="L27" s="4">
        <v>8</v>
      </c>
      <c r="M27" s="4">
        <v>3</v>
      </c>
      <c r="N27" s="4" t="s">
        <v>2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107</v>
      </c>
      <c r="H28" s="4" t="s">
        <v>108</v>
      </c>
      <c r="I28" s="4"/>
      <c r="J28" s="4"/>
      <c r="K28" s="4">
        <v>223</v>
      </c>
      <c r="L28" s="4">
        <v>9</v>
      </c>
      <c r="M28" s="4">
        <v>3</v>
      </c>
      <c r="N28" s="4" t="s">
        <v>2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109</v>
      </c>
      <c r="H29" s="4" t="s">
        <v>110</v>
      </c>
      <c r="I29" s="4"/>
      <c r="J29" s="4"/>
      <c r="K29" s="4">
        <v>229</v>
      </c>
      <c r="L29" s="4">
        <v>10</v>
      </c>
      <c r="M29" s="4">
        <v>3</v>
      </c>
      <c r="N29" s="4" t="s">
        <v>2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110967.67</v>
      </c>
      <c r="G30" s="4" t="s">
        <v>111</v>
      </c>
      <c r="H30" s="4" t="s">
        <v>112</v>
      </c>
      <c r="I30" s="4"/>
      <c r="J30" s="4"/>
      <c r="K30" s="4">
        <v>203</v>
      </c>
      <c r="L30" s="4">
        <v>11</v>
      </c>
      <c r="M30" s="4">
        <v>3</v>
      </c>
      <c r="N30" s="4" t="s">
        <v>2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113</v>
      </c>
      <c r="H31" s="4" t="s">
        <v>114</v>
      </c>
      <c r="I31" s="4"/>
      <c r="J31" s="4"/>
      <c r="K31" s="4">
        <v>231</v>
      </c>
      <c r="L31" s="4">
        <v>12</v>
      </c>
      <c r="M31" s="4">
        <v>3</v>
      </c>
      <c r="N31" s="4" t="s">
        <v>2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13427.69</v>
      </c>
      <c r="G32" s="4" t="s">
        <v>115</v>
      </c>
      <c r="H32" s="4" t="s">
        <v>116</v>
      </c>
      <c r="I32" s="4"/>
      <c r="J32" s="4"/>
      <c r="K32" s="4">
        <v>204</v>
      </c>
      <c r="L32" s="4">
        <v>13</v>
      </c>
      <c r="M32" s="4">
        <v>3</v>
      </c>
      <c r="N32" s="4" t="s">
        <v>2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111142.63</v>
      </c>
      <c r="G33" s="4" t="s">
        <v>117</v>
      </c>
      <c r="H33" s="4" t="s">
        <v>118</v>
      </c>
      <c r="I33" s="4"/>
      <c r="J33" s="4"/>
      <c r="K33" s="4">
        <v>205</v>
      </c>
      <c r="L33" s="4">
        <v>14</v>
      </c>
      <c r="M33" s="4">
        <v>3</v>
      </c>
      <c r="N33" s="4" t="s">
        <v>2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119</v>
      </c>
      <c r="H34" s="4" t="s">
        <v>120</v>
      </c>
      <c r="I34" s="4"/>
      <c r="J34" s="4"/>
      <c r="K34" s="4">
        <v>232</v>
      </c>
      <c r="L34" s="4">
        <v>15</v>
      </c>
      <c r="M34" s="4">
        <v>3</v>
      </c>
      <c r="N34" s="4" t="s">
        <v>2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3082609.75</v>
      </c>
      <c r="G35" s="4" t="s">
        <v>121</v>
      </c>
      <c r="H35" s="4" t="s">
        <v>122</v>
      </c>
      <c r="I35" s="4"/>
      <c r="J35" s="4"/>
      <c r="K35" s="4">
        <v>214</v>
      </c>
      <c r="L35" s="4">
        <v>16</v>
      </c>
      <c r="M35" s="4">
        <v>3</v>
      </c>
      <c r="N35" s="4" t="s">
        <v>2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123</v>
      </c>
      <c r="H36" s="4" t="s">
        <v>124</v>
      </c>
      <c r="I36" s="4"/>
      <c r="J36" s="4"/>
      <c r="K36" s="4">
        <v>215</v>
      </c>
      <c r="L36" s="4">
        <v>17</v>
      </c>
      <c r="M36" s="4">
        <v>3</v>
      </c>
      <c r="N36" s="4" t="s">
        <v>2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0</v>
      </c>
      <c r="G37" s="4" t="s">
        <v>125</v>
      </c>
      <c r="H37" s="4" t="s">
        <v>126</v>
      </c>
      <c r="I37" s="4"/>
      <c r="J37" s="4"/>
      <c r="K37" s="4">
        <v>217</v>
      </c>
      <c r="L37" s="4">
        <v>18</v>
      </c>
      <c r="M37" s="4">
        <v>3</v>
      </c>
      <c r="N37" s="4" t="s">
        <v>2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127</v>
      </c>
      <c r="H38" s="4" t="s">
        <v>128</v>
      </c>
      <c r="I38" s="4"/>
      <c r="J38" s="4"/>
      <c r="K38" s="4">
        <v>230</v>
      </c>
      <c r="L38" s="4">
        <v>19</v>
      </c>
      <c r="M38" s="4">
        <v>3</v>
      </c>
      <c r="N38" s="4" t="s">
        <v>2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129</v>
      </c>
      <c r="H39" s="4" t="s">
        <v>130</v>
      </c>
      <c r="I39" s="4"/>
      <c r="J39" s="4"/>
      <c r="K39" s="4">
        <v>206</v>
      </c>
      <c r="L39" s="4">
        <v>20</v>
      </c>
      <c r="M39" s="4">
        <v>3</v>
      </c>
      <c r="N39" s="4" t="s">
        <v>2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12721.016959999999</v>
      </c>
      <c r="G40" s="4" t="s">
        <v>131</v>
      </c>
      <c r="H40" s="4" t="s">
        <v>132</v>
      </c>
      <c r="I40" s="4"/>
      <c r="J40" s="4"/>
      <c r="K40" s="4">
        <v>207</v>
      </c>
      <c r="L40" s="4">
        <v>21</v>
      </c>
      <c r="M40" s="4">
        <v>3</v>
      </c>
      <c r="N40" s="4" t="s">
        <v>2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998.18500299999994</v>
      </c>
      <c r="G41" s="4" t="s">
        <v>133</v>
      </c>
      <c r="H41" s="4" t="s">
        <v>134</v>
      </c>
      <c r="I41" s="4"/>
      <c r="J41" s="4"/>
      <c r="K41" s="4">
        <v>208</v>
      </c>
      <c r="L41" s="4">
        <v>22</v>
      </c>
      <c r="M41" s="4">
        <v>3</v>
      </c>
      <c r="N41" s="4" t="s">
        <v>2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135</v>
      </c>
      <c r="H42" s="4" t="s">
        <v>136</v>
      </c>
      <c r="I42" s="4"/>
      <c r="J42" s="4"/>
      <c r="K42" s="4">
        <v>209</v>
      </c>
      <c r="L42" s="4">
        <v>23</v>
      </c>
      <c r="M42" s="4">
        <v>3</v>
      </c>
      <c r="N42" s="4" t="s">
        <v>2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137</v>
      </c>
      <c r="H43" s="4" t="s">
        <v>138</v>
      </c>
      <c r="I43" s="4"/>
      <c r="J43" s="4"/>
      <c r="K43" s="4">
        <v>233</v>
      </c>
      <c r="L43" s="4">
        <v>24</v>
      </c>
      <c r="M43" s="4">
        <v>3</v>
      </c>
      <c r="N43" s="4" t="s">
        <v>2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127430.81</v>
      </c>
      <c r="G44" s="4" t="s">
        <v>139</v>
      </c>
      <c r="H44" s="4" t="s">
        <v>140</v>
      </c>
      <c r="I44" s="4"/>
      <c r="J44" s="4"/>
      <c r="K44" s="4">
        <v>210</v>
      </c>
      <c r="L44" s="4">
        <v>25</v>
      </c>
      <c r="M44" s="4">
        <v>3</v>
      </c>
      <c r="N44" s="4" t="s">
        <v>2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72066.240000000005</v>
      </c>
      <c r="G45" s="4" t="s">
        <v>141</v>
      </c>
      <c r="H45" s="4" t="s">
        <v>142</v>
      </c>
      <c r="I45" s="4"/>
      <c r="J45" s="4"/>
      <c r="K45" s="4">
        <v>211</v>
      </c>
      <c r="L45" s="4">
        <v>26</v>
      </c>
      <c r="M45" s="4">
        <v>3</v>
      </c>
      <c r="N45" s="4" t="s">
        <v>2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3082609.75</v>
      </c>
      <c r="G46" s="4" t="s">
        <v>143</v>
      </c>
      <c r="H46" s="4" t="s">
        <v>144</v>
      </c>
      <c r="I46" s="4"/>
      <c r="J46" s="4"/>
      <c r="K46" s="4">
        <v>224</v>
      </c>
      <c r="L46" s="4">
        <v>27</v>
      </c>
      <c r="M46" s="4">
        <v>3</v>
      </c>
      <c r="N46" s="4" t="s">
        <v>2</v>
      </c>
      <c r="O46" s="4">
        <v>2</v>
      </c>
      <c r="P46" s="4"/>
    </row>
    <row r="48" spans="1:16" x14ac:dyDescent="0.2">
      <c r="A48">
        <v>-1</v>
      </c>
    </row>
    <row r="51" spans="1:15" x14ac:dyDescent="0.2">
      <c r="A51" s="3">
        <v>75</v>
      </c>
      <c r="B51" s="3" t="s">
        <v>475</v>
      </c>
      <c r="C51" s="3">
        <v>2000</v>
      </c>
      <c r="D51" s="3">
        <v>0</v>
      </c>
      <c r="E51" s="3">
        <v>1</v>
      </c>
      <c r="F51" s="3"/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221149739</v>
      </c>
      <c r="O51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62"/>
  <sheetViews>
    <sheetView workbookViewId="0">
      <selection activeCell="A7" sqref="A7:K7"/>
    </sheetView>
  </sheetViews>
  <sheetFormatPr defaultColWidth="9.140625" defaultRowHeight="12.75" x14ac:dyDescent="0.2"/>
  <cols>
    <col min="1" max="256" width="9.140625" customWidth="1"/>
  </cols>
  <sheetData>
    <row r="1" spans="1:107" x14ac:dyDescent="0.2">
      <c r="A1">
        <f>ROW(Source!A24)</f>
        <v>24</v>
      </c>
      <c r="B1">
        <v>221149739</v>
      </c>
      <c r="C1">
        <v>221149802</v>
      </c>
      <c r="D1">
        <v>217781598</v>
      </c>
      <c r="E1">
        <v>58</v>
      </c>
      <c r="F1">
        <v>1</v>
      </c>
      <c r="G1">
        <v>1</v>
      </c>
      <c r="H1">
        <v>1</v>
      </c>
      <c r="I1" t="s">
        <v>477</v>
      </c>
      <c r="J1" t="s">
        <v>2</v>
      </c>
      <c r="K1" t="s">
        <v>478</v>
      </c>
      <c r="L1">
        <v>1191</v>
      </c>
      <c r="N1">
        <v>74472246</v>
      </c>
      <c r="O1" t="s">
        <v>479</v>
      </c>
      <c r="P1" t="s">
        <v>479</v>
      </c>
      <c r="Q1">
        <v>1</v>
      </c>
      <c r="W1">
        <v>0</v>
      </c>
      <c r="X1">
        <v>-784637506</v>
      </c>
      <c r="Y1">
        <v>1010</v>
      </c>
      <c r="AA1">
        <v>0</v>
      </c>
      <c r="AB1">
        <v>0</v>
      </c>
      <c r="AC1">
        <v>0</v>
      </c>
      <c r="AD1">
        <v>8.74</v>
      </c>
      <c r="AE1">
        <v>0</v>
      </c>
      <c r="AF1">
        <v>0</v>
      </c>
      <c r="AG1">
        <v>0</v>
      </c>
      <c r="AH1">
        <v>8.74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0</v>
      </c>
      <c r="AQ1">
        <v>0</v>
      </c>
      <c r="AR1">
        <v>0</v>
      </c>
      <c r="AS1" t="s">
        <v>2</v>
      </c>
      <c r="AT1">
        <v>1010</v>
      </c>
      <c r="AU1" t="s">
        <v>2</v>
      </c>
      <c r="AV1">
        <v>1</v>
      </c>
      <c r="AW1">
        <v>2</v>
      </c>
      <c r="AX1">
        <v>221149819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Y1*Source!I24</f>
        <v>7070</v>
      </c>
      <c r="CY1">
        <f>AD1</f>
        <v>8.74</v>
      </c>
      <c r="CZ1">
        <f>AH1</f>
        <v>8.74</v>
      </c>
      <c r="DA1">
        <f>AL1</f>
        <v>1</v>
      </c>
      <c r="DB1">
        <f t="shared" ref="DB1:DB32" si="0">ROUND(ROUND(AT1*CZ1,2),6)</f>
        <v>8827.4</v>
      </c>
      <c r="DC1">
        <f t="shared" ref="DC1:DC32" si="1">ROUND(ROUND(AT1*AG1,2),6)</f>
        <v>0</v>
      </c>
    </row>
    <row r="2" spans="1:107" x14ac:dyDescent="0.2">
      <c r="A2">
        <f>ROW(Source!A24)</f>
        <v>24</v>
      </c>
      <c r="B2">
        <v>221149739</v>
      </c>
      <c r="C2">
        <v>221149802</v>
      </c>
      <c r="D2">
        <v>217781773</v>
      </c>
      <c r="E2">
        <v>58</v>
      </c>
      <c r="F2">
        <v>1</v>
      </c>
      <c r="G2">
        <v>1</v>
      </c>
      <c r="H2">
        <v>1</v>
      </c>
      <c r="I2" t="s">
        <v>480</v>
      </c>
      <c r="J2" t="s">
        <v>2</v>
      </c>
      <c r="K2" t="s">
        <v>481</v>
      </c>
      <c r="L2">
        <v>1191</v>
      </c>
      <c r="N2">
        <v>74472246</v>
      </c>
      <c r="O2" t="s">
        <v>479</v>
      </c>
      <c r="P2" t="s">
        <v>479</v>
      </c>
      <c r="Q2">
        <v>1</v>
      </c>
      <c r="W2">
        <v>0</v>
      </c>
      <c r="X2">
        <v>-1173606021</v>
      </c>
      <c r="Y2">
        <v>80.05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2</v>
      </c>
      <c r="AT2">
        <v>80.05</v>
      </c>
      <c r="AU2" t="s">
        <v>2</v>
      </c>
      <c r="AV2">
        <v>2</v>
      </c>
      <c r="AW2">
        <v>2</v>
      </c>
      <c r="AX2">
        <v>221149820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Y2*Source!I24</f>
        <v>560.35</v>
      </c>
      <c r="CY2">
        <f>AD2</f>
        <v>0</v>
      </c>
      <c r="CZ2">
        <f>AH2</f>
        <v>0</v>
      </c>
      <c r="DA2">
        <f>AL2</f>
        <v>1</v>
      </c>
      <c r="DB2">
        <f t="shared" si="0"/>
        <v>0</v>
      </c>
      <c r="DC2">
        <f t="shared" si="1"/>
        <v>0</v>
      </c>
    </row>
    <row r="3" spans="1:107" x14ac:dyDescent="0.2">
      <c r="A3">
        <f>ROW(Source!A24)</f>
        <v>24</v>
      </c>
      <c r="B3">
        <v>221149739</v>
      </c>
      <c r="C3">
        <v>221149802</v>
      </c>
      <c r="D3">
        <v>217942484</v>
      </c>
      <c r="E3">
        <v>1</v>
      </c>
      <c r="F3">
        <v>1</v>
      </c>
      <c r="G3">
        <v>1</v>
      </c>
      <c r="H3">
        <v>2</v>
      </c>
      <c r="I3" t="s">
        <v>482</v>
      </c>
      <c r="J3" t="s">
        <v>483</v>
      </c>
      <c r="K3" t="s">
        <v>484</v>
      </c>
      <c r="L3">
        <v>1368</v>
      </c>
      <c r="N3">
        <v>1011</v>
      </c>
      <c r="O3" t="s">
        <v>485</v>
      </c>
      <c r="P3" t="s">
        <v>485</v>
      </c>
      <c r="Q3">
        <v>1</v>
      </c>
      <c r="W3">
        <v>0</v>
      </c>
      <c r="X3">
        <v>-1554407757</v>
      </c>
      <c r="Y3">
        <v>77.59</v>
      </c>
      <c r="AA3">
        <v>0</v>
      </c>
      <c r="AB3">
        <v>86.4</v>
      </c>
      <c r="AC3">
        <v>13.5</v>
      </c>
      <c r="AD3">
        <v>0</v>
      </c>
      <c r="AE3">
        <v>0</v>
      </c>
      <c r="AF3">
        <v>86.4</v>
      </c>
      <c r="AG3">
        <v>13.5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0</v>
      </c>
      <c r="AQ3">
        <v>0</v>
      </c>
      <c r="AR3">
        <v>0</v>
      </c>
      <c r="AS3" t="s">
        <v>2</v>
      </c>
      <c r="AT3">
        <v>77.59</v>
      </c>
      <c r="AU3" t="s">
        <v>2</v>
      </c>
      <c r="AV3">
        <v>0</v>
      </c>
      <c r="AW3">
        <v>2</v>
      </c>
      <c r="AX3">
        <v>221149821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Y3*Source!I24</f>
        <v>543.13</v>
      </c>
      <c r="CY3">
        <f t="shared" ref="CY3:CY8" si="2">AB3</f>
        <v>86.4</v>
      </c>
      <c r="CZ3">
        <f t="shared" ref="CZ3:CZ8" si="3">AF3</f>
        <v>86.4</v>
      </c>
      <c r="DA3">
        <f t="shared" ref="DA3:DA8" si="4">AJ3</f>
        <v>1</v>
      </c>
      <c r="DB3">
        <f t="shared" si="0"/>
        <v>6703.78</v>
      </c>
      <c r="DC3">
        <f t="shared" si="1"/>
        <v>1047.47</v>
      </c>
    </row>
    <row r="4" spans="1:107" x14ac:dyDescent="0.2">
      <c r="A4">
        <f>ROW(Source!A24)</f>
        <v>24</v>
      </c>
      <c r="B4">
        <v>221149739</v>
      </c>
      <c r="C4">
        <v>221149802</v>
      </c>
      <c r="D4">
        <v>217942542</v>
      </c>
      <c r="E4">
        <v>1</v>
      </c>
      <c r="F4">
        <v>1</v>
      </c>
      <c r="G4">
        <v>1</v>
      </c>
      <c r="H4">
        <v>2</v>
      </c>
      <c r="I4" t="s">
        <v>486</v>
      </c>
      <c r="J4" t="s">
        <v>487</v>
      </c>
      <c r="K4" t="s">
        <v>488</v>
      </c>
      <c r="L4">
        <v>1368</v>
      </c>
      <c r="N4">
        <v>1011</v>
      </c>
      <c r="O4" t="s">
        <v>485</v>
      </c>
      <c r="P4" t="s">
        <v>485</v>
      </c>
      <c r="Q4">
        <v>1</v>
      </c>
      <c r="W4">
        <v>0</v>
      </c>
      <c r="X4">
        <v>30216853</v>
      </c>
      <c r="Y4">
        <v>0.89</v>
      </c>
      <c r="AA4">
        <v>0</v>
      </c>
      <c r="AB4">
        <v>115.4</v>
      </c>
      <c r="AC4">
        <v>13.5</v>
      </c>
      <c r="AD4">
        <v>0</v>
      </c>
      <c r="AE4">
        <v>0</v>
      </c>
      <c r="AF4">
        <v>115.4</v>
      </c>
      <c r="AG4">
        <v>13.5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0</v>
      </c>
      <c r="AQ4">
        <v>0</v>
      </c>
      <c r="AR4">
        <v>0</v>
      </c>
      <c r="AS4" t="s">
        <v>2</v>
      </c>
      <c r="AT4">
        <v>0.89</v>
      </c>
      <c r="AU4" t="s">
        <v>2</v>
      </c>
      <c r="AV4">
        <v>0</v>
      </c>
      <c r="AW4">
        <v>2</v>
      </c>
      <c r="AX4">
        <v>221149822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Y4*Source!I24</f>
        <v>6.23</v>
      </c>
      <c r="CY4">
        <f t="shared" si="2"/>
        <v>115.4</v>
      </c>
      <c r="CZ4">
        <f t="shared" si="3"/>
        <v>115.4</v>
      </c>
      <c r="DA4">
        <f t="shared" si="4"/>
        <v>1</v>
      </c>
      <c r="DB4">
        <f t="shared" si="0"/>
        <v>102.71</v>
      </c>
      <c r="DC4">
        <f t="shared" si="1"/>
        <v>12.02</v>
      </c>
    </row>
    <row r="5" spans="1:107" x14ac:dyDescent="0.2">
      <c r="A5">
        <f>ROW(Source!A24)</f>
        <v>24</v>
      </c>
      <c r="B5">
        <v>221149739</v>
      </c>
      <c r="C5">
        <v>221149802</v>
      </c>
      <c r="D5">
        <v>217942697</v>
      </c>
      <c r="E5">
        <v>1</v>
      </c>
      <c r="F5">
        <v>1</v>
      </c>
      <c r="G5">
        <v>1</v>
      </c>
      <c r="H5">
        <v>2</v>
      </c>
      <c r="I5" t="s">
        <v>489</v>
      </c>
      <c r="J5" t="s">
        <v>490</v>
      </c>
      <c r="K5" t="s">
        <v>491</v>
      </c>
      <c r="L5">
        <v>1368</v>
      </c>
      <c r="N5">
        <v>1011</v>
      </c>
      <c r="O5" t="s">
        <v>485</v>
      </c>
      <c r="P5" t="s">
        <v>485</v>
      </c>
      <c r="Q5">
        <v>1</v>
      </c>
      <c r="W5">
        <v>0</v>
      </c>
      <c r="X5">
        <v>-1845589996</v>
      </c>
      <c r="Y5">
        <v>0.25</v>
      </c>
      <c r="AA5">
        <v>0</v>
      </c>
      <c r="AB5">
        <v>89.99</v>
      </c>
      <c r="AC5">
        <v>10.06</v>
      </c>
      <c r="AD5">
        <v>0</v>
      </c>
      <c r="AE5">
        <v>0</v>
      </c>
      <c r="AF5">
        <v>89.99</v>
      </c>
      <c r="AG5">
        <v>10.06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0</v>
      </c>
      <c r="AQ5">
        <v>0</v>
      </c>
      <c r="AR5">
        <v>0</v>
      </c>
      <c r="AS5" t="s">
        <v>2</v>
      </c>
      <c r="AT5">
        <v>0.25</v>
      </c>
      <c r="AU5" t="s">
        <v>2</v>
      </c>
      <c r="AV5">
        <v>0</v>
      </c>
      <c r="AW5">
        <v>2</v>
      </c>
      <c r="AX5">
        <v>221149823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Y5*Source!I24</f>
        <v>1.75</v>
      </c>
      <c r="CY5">
        <f t="shared" si="2"/>
        <v>89.99</v>
      </c>
      <c r="CZ5">
        <f t="shared" si="3"/>
        <v>89.99</v>
      </c>
      <c r="DA5">
        <f t="shared" si="4"/>
        <v>1</v>
      </c>
      <c r="DB5">
        <f t="shared" si="0"/>
        <v>22.5</v>
      </c>
      <c r="DC5">
        <f t="shared" si="1"/>
        <v>2.52</v>
      </c>
    </row>
    <row r="6" spans="1:107" x14ac:dyDescent="0.2">
      <c r="A6">
        <f>ROW(Source!A24)</f>
        <v>24</v>
      </c>
      <c r="B6">
        <v>221149739</v>
      </c>
      <c r="C6">
        <v>221149802</v>
      </c>
      <c r="D6">
        <v>217942818</v>
      </c>
      <c r="E6">
        <v>1</v>
      </c>
      <c r="F6">
        <v>1</v>
      </c>
      <c r="G6">
        <v>1</v>
      </c>
      <c r="H6">
        <v>2</v>
      </c>
      <c r="I6" t="s">
        <v>492</v>
      </c>
      <c r="J6" t="s">
        <v>493</v>
      </c>
      <c r="K6" t="s">
        <v>494</v>
      </c>
      <c r="L6">
        <v>1368</v>
      </c>
      <c r="N6">
        <v>1011</v>
      </c>
      <c r="O6" t="s">
        <v>485</v>
      </c>
      <c r="P6" t="s">
        <v>485</v>
      </c>
      <c r="Q6">
        <v>1</v>
      </c>
      <c r="W6">
        <v>0</v>
      </c>
      <c r="X6">
        <v>-1516880639</v>
      </c>
      <c r="Y6">
        <v>50.5</v>
      </c>
      <c r="AA6">
        <v>0</v>
      </c>
      <c r="AB6">
        <v>1.9</v>
      </c>
      <c r="AC6">
        <v>0</v>
      </c>
      <c r="AD6">
        <v>0</v>
      </c>
      <c r="AE6">
        <v>0</v>
      </c>
      <c r="AF6">
        <v>1.9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0</v>
      </c>
      <c r="AQ6">
        <v>0</v>
      </c>
      <c r="AR6">
        <v>0</v>
      </c>
      <c r="AS6" t="s">
        <v>2</v>
      </c>
      <c r="AT6">
        <v>50.5</v>
      </c>
      <c r="AU6" t="s">
        <v>2</v>
      </c>
      <c r="AV6">
        <v>0</v>
      </c>
      <c r="AW6">
        <v>2</v>
      </c>
      <c r="AX6">
        <v>221149824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Y6*Source!I24</f>
        <v>353.5</v>
      </c>
      <c r="CY6">
        <f t="shared" si="2"/>
        <v>1.9</v>
      </c>
      <c r="CZ6">
        <f t="shared" si="3"/>
        <v>1.9</v>
      </c>
      <c r="DA6">
        <f t="shared" si="4"/>
        <v>1</v>
      </c>
      <c r="DB6">
        <f t="shared" si="0"/>
        <v>95.95</v>
      </c>
      <c r="DC6">
        <f t="shared" si="1"/>
        <v>0</v>
      </c>
    </row>
    <row r="7" spans="1:107" x14ac:dyDescent="0.2">
      <c r="A7">
        <f>ROW(Source!A24)</f>
        <v>24</v>
      </c>
      <c r="B7">
        <v>221149739</v>
      </c>
      <c r="C7">
        <v>221149802</v>
      </c>
      <c r="D7">
        <v>217943466</v>
      </c>
      <c r="E7">
        <v>1</v>
      </c>
      <c r="F7">
        <v>1</v>
      </c>
      <c r="G7">
        <v>1</v>
      </c>
      <c r="H7">
        <v>2</v>
      </c>
      <c r="I7" t="s">
        <v>495</v>
      </c>
      <c r="J7" t="s">
        <v>496</v>
      </c>
      <c r="K7" t="s">
        <v>497</v>
      </c>
      <c r="L7">
        <v>1368</v>
      </c>
      <c r="N7">
        <v>1011</v>
      </c>
      <c r="O7" t="s">
        <v>485</v>
      </c>
      <c r="P7" t="s">
        <v>485</v>
      </c>
      <c r="Q7">
        <v>1</v>
      </c>
      <c r="W7">
        <v>0</v>
      </c>
      <c r="X7">
        <v>1862470278</v>
      </c>
      <c r="Y7">
        <v>1.32</v>
      </c>
      <c r="AA7">
        <v>0</v>
      </c>
      <c r="AB7">
        <v>65.709999999999994</v>
      </c>
      <c r="AC7">
        <v>11.6</v>
      </c>
      <c r="AD7">
        <v>0</v>
      </c>
      <c r="AE7">
        <v>0</v>
      </c>
      <c r="AF7">
        <v>65.709999999999994</v>
      </c>
      <c r="AG7">
        <v>11.6</v>
      </c>
      <c r="AH7">
        <v>0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0</v>
      </c>
      <c r="AQ7">
        <v>0</v>
      </c>
      <c r="AR7">
        <v>0</v>
      </c>
      <c r="AS7" t="s">
        <v>2</v>
      </c>
      <c r="AT7">
        <v>1.32</v>
      </c>
      <c r="AU7" t="s">
        <v>2</v>
      </c>
      <c r="AV7">
        <v>0</v>
      </c>
      <c r="AW7">
        <v>2</v>
      </c>
      <c r="AX7">
        <v>221149825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Y7*Source!I24</f>
        <v>9.24</v>
      </c>
      <c r="CY7">
        <f t="shared" si="2"/>
        <v>65.709999999999994</v>
      </c>
      <c r="CZ7">
        <f t="shared" si="3"/>
        <v>65.709999999999994</v>
      </c>
      <c r="DA7">
        <f t="shared" si="4"/>
        <v>1</v>
      </c>
      <c r="DB7">
        <f t="shared" si="0"/>
        <v>86.74</v>
      </c>
      <c r="DC7">
        <f t="shared" si="1"/>
        <v>15.31</v>
      </c>
    </row>
    <row r="8" spans="1:107" x14ac:dyDescent="0.2">
      <c r="A8">
        <f>ROW(Source!A24)</f>
        <v>24</v>
      </c>
      <c r="B8">
        <v>221149739</v>
      </c>
      <c r="C8">
        <v>221149802</v>
      </c>
      <c r="D8">
        <v>217943676</v>
      </c>
      <c r="E8">
        <v>1</v>
      </c>
      <c r="F8">
        <v>1</v>
      </c>
      <c r="G8">
        <v>1</v>
      </c>
      <c r="H8">
        <v>2</v>
      </c>
      <c r="I8" t="s">
        <v>498</v>
      </c>
      <c r="J8" t="s">
        <v>499</v>
      </c>
      <c r="K8" t="s">
        <v>500</v>
      </c>
      <c r="L8">
        <v>1368</v>
      </c>
      <c r="N8">
        <v>1011</v>
      </c>
      <c r="O8" t="s">
        <v>485</v>
      </c>
      <c r="P8" t="s">
        <v>485</v>
      </c>
      <c r="Q8">
        <v>1</v>
      </c>
      <c r="W8">
        <v>0</v>
      </c>
      <c r="X8">
        <v>1778722274</v>
      </c>
      <c r="Y8">
        <v>189</v>
      </c>
      <c r="AA8">
        <v>0</v>
      </c>
      <c r="AB8">
        <v>8.1</v>
      </c>
      <c r="AC8">
        <v>0</v>
      </c>
      <c r="AD8">
        <v>0</v>
      </c>
      <c r="AE8">
        <v>0</v>
      </c>
      <c r="AF8">
        <v>8.1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2</v>
      </c>
      <c r="AT8">
        <v>189</v>
      </c>
      <c r="AU8" t="s">
        <v>2</v>
      </c>
      <c r="AV8">
        <v>0</v>
      </c>
      <c r="AW8">
        <v>2</v>
      </c>
      <c r="AX8">
        <v>221149826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Y8*Source!I24</f>
        <v>1323</v>
      </c>
      <c r="CY8">
        <f t="shared" si="2"/>
        <v>8.1</v>
      </c>
      <c r="CZ8">
        <f t="shared" si="3"/>
        <v>8.1</v>
      </c>
      <c r="DA8">
        <f t="shared" si="4"/>
        <v>1</v>
      </c>
      <c r="DB8">
        <f t="shared" si="0"/>
        <v>1530.9</v>
      </c>
      <c r="DC8">
        <f t="shared" si="1"/>
        <v>0</v>
      </c>
    </row>
    <row r="9" spans="1:107" x14ac:dyDescent="0.2">
      <c r="A9">
        <f>ROW(Source!A24)</f>
        <v>24</v>
      </c>
      <c r="B9">
        <v>221149739</v>
      </c>
      <c r="C9">
        <v>221149802</v>
      </c>
      <c r="D9">
        <v>217793735</v>
      </c>
      <c r="E9">
        <v>1</v>
      </c>
      <c r="F9">
        <v>1</v>
      </c>
      <c r="G9">
        <v>1</v>
      </c>
      <c r="H9">
        <v>3</v>
      </c>
      <c r="I9" t="s">
        <v>501</v>
      </c>
      <c r="J9" t="s">
        <v>502</v>
      </c>
      <c r="K9" t="s">
        <v>503</v>
      </c>
      <c r="L9">
        <v>1339</v>
      </c>
      <c r="N9">
        <v>1007</v>
      </c>
      <c r="O9" t="s">
        <v>27</v>
      </c>
      <c r="P9" t="s">
        <v>27</v>
      </c>
      <c r="Q9">
        <v>1</v>
      </c>
      <c r="W9">
        <v>0</v>
      </c>
      <c r="X9">
        <v>-1033255509</v>
      </c>
      <c r="Y9">
        <v>0.20599999999999999</v>
      </c>
      <c r="AA9">
        <v>2.44</v>
      </c>
      <c r="AB9">
        <v>0</v>
      </c>
      <c r="AC9">
        <v>0</v>
      </c>
      <c r="AD9">
        <v>0</v>
      </c>
      <c r="AE9">
        <v>2.44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0</v>
      </c>
      <c r="AQ9">
        <v>0</v>
      </c>
      <c r="AR9">
        <v>0</v>
      </c>
      <c r="AS9" t="s">
        <v>2</v>
      </c>
      <c r="AT9">
        <v>0.20599999999999999</v>
      </c>
      <c r="AU9" t="s">
        <v>2</v>
      </c>
      <c r="AV9">
        <v>0</v>
      </c>
      <c r="AW9">
        <v>2</v>
      </c>
      <c r="AX9">
        <v>221149827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Y9*Source!I24</f>
        <v>1.4419999999999999</v>
      </c>
      <c r="CY9">
        <f t="shared" ref="CY9:CY16" si="5">AA9</f>
        <v>2.44</v>
      </c>
      <c r="CZ9">
        <f t="shared" ref="CZ9:CZ16" si="6">AE9</f>
        <v>2.44</v>
      </c>
      <c r="DA9">
        <f t="shared" ref="DA9:DA16" si="7">AI9</f>
        <v>1</v>
      </c>
      <c r="DB9">
        <f t="shared" si="0"/>
        <v>0.5</v>
      </c>
      <c r="DC9">
        <f t="shared" si="1"/>
        <v>0</v>
      </c>
    </row>
    <row r="10" spans="1:107" x14ac:dyDescent="0.2">
      <c r="A10">
        <f>ROW(Source!A24)</f>
        <v>24</v>
      </c>
      <c r="B10">
        <v>221149739</v>
      </c>
      <c r="C10">
        <v>221149802</v>
      </c>
      <c r="D10">
        <v>217794821</v>
      </c>
      <c r="E10">
        <v>1</v>
      </c>
      <c r="F10">
        <v>1</v>
      </c>
      <c r="G10">
        <v>1</v>
      </c>
      <c r="H10">
        <v>3</v>
      </c>
      <c r="I10" t="s">
        <v>504</v>
      </c>
      <c r="J10" t="s">
        <v>505</v>
      </c>
      <c r="K10" t="s">
        <v>506</v>
      </c>
      <c r="L10">
        <v>1348</v>
      </c>
      <c r="N10">
        <v>1009</v>
      </c>
      <c r="O10" t="s">
        <v>45</v>
      </c>
      <c r="P10" t="s">
        <v>45</v>
      </c>
      <c r="Q10">
        <v>1000</v>
      </c>
      <c r="W10">
        <v>0</v>
      </c>
      <c r="X10">
        <v>957516336</v>
      </c>
      <c r="Y10">
        <v>0.27</v>
      </c>
      <c r="AA10">
        <v>10315.01</v>
      </c>
      <c r="AB10">
        <v>0</v>
      </c>
      <c r="AC10">
        <v>0</v>
      </c>
      <c r="AD10">
        <v>0</v>
      </c>
      <c r="AE10">
        <v>10315.01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0</v>
      </c>
      <c r="AQ10">
        <v>0</v>
      </c>
      <c r="AR10">
        <v>0</v>
      </c>
      <c r="AS10" t="s">
        <v>2</v>
      </c>
      <c r="AT10">
        <v>0.27</v>
      </c>
      <c r="AU10" t="s">
        <v>2</v>
      </c>
      <c r="AV10">
        <v>0</v>
      </c>
      <c r="AW10">
        <v>2</v>
      </c>
      <c r="AX10">
        <v>221149828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Y10*Source!I24</f>
        <v>1.8900000000000001</v>
      </c>
      <c r="CY10">
        <f t="shared" si="5"/>
        <v>10315.01</v>
      </c>
      <c r="CZ10">
        <f t="shared" si="6"/>
        <v>10315.01</v>
      </c>
      <c r="DA10">
        <f t="shared" si="7"/>
        <v>1</v>
      </c>
      <c r="DB10">
        <f t="shared" si="0"/>
        <v>2785.05</v>
      </c>
      <c r="DC10">
        <f t="shared" si="1"/>
        <v>0</v>
      </c>
    </row>
    <row r="11" spans="1:107" x14ac:dyDescent="0.2">
      <c r="A11">
        <f>ROW(Source!A24)</f>
        <v>24</v>
      </c>
      <c r="B11">
        <v>221149739</v>
      </c>
      <c r="C11">
        <v>221149802</v>
      </c>
      <c r="D11">
        <v>217795969</v>
      </c>
      <c r="E11">
        <v>1</v>
      </c>
      <c r="F11">
        <v>1</v>
      </c>
      <c r="G11">
        <v>1</v>
      </c>
      <c r="H11">
        <v>3</v>
      </c>
      <c r="I11" t="s">
        <v>507</v>
      </c>
      <c r="J11" t="s">
        <v>508</v>
      </c>
      <c r="K11" t="s">
        <v>509</v>
      </c>
      <c r="L11">
        <v>1346</v>
      </c>
      <c r="N11">
        <v>1009</v>
      </c>
      <c r="O11" t="s">
        <v>510</v>
      </c>
      <c r="P11" t="s">
        <v>510</v>
      </c>
      <c r="Q11">
        <v>1</v>
      </c>
      <c r="W11">
        <v>0</v>
      </c>
      <c r="X11">
        <v>-1510251733</v>
      </c>
      <c r="Y11">
        <v>120</v>
      </c>
      <c r="AA11">
        <v>9.0399999999999991</v>
      </c>
      <c r="AB11">
        <v>0</v>
      </c>
      <c r="AC11">
        <v>0</v>
      </c>
      <c r="AD11">
        <v>0</v>
      </c>
      <c r="AE11">
        <v>9.0399999999999991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0</v>
      </c>
      <c r="AQ11">
        <v>0</v>
      </c>
      <c r="AR11">
        <v>0</v>
      </c>
      <c r="AS11" t="s">
        <v>2</v>
      </c>
      <c r="AT11">
        <v>120</v>
      </c>
      <c r="AU11" t="s">
        <v>2</v>
      </c>
      <c r="AV11">
        <v>0</v>
      </c>
      <c r="AW11">
        <v>2</v>
      </c>
      <c r="AX11">
        <v>221149829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Y11*Source!I24</f>
        <v>840</v>
      </c>
      <c r="CY11">
        <f t="shared" si="5"/>
        <v>9.0399999999999991</v>
      </c>
      <c r="CZ11">
        <f t="shared" si="6"/>
        <v>9.0399999999999991</v>
      </c>
      <c r="DA11">
        <f t="shared" si="7"/>
        <v>1</v>
      </c>
      <c r="DB11">
        <f t="shared" si="0"/>
        <v>1084.8</v>
      </c>
      <c r="DC11">
        <f t="shared" si="1"/>
        <v>0</v>
      </c>
    </row>
    <row r="12" spans="1:107" x14ac:dyDescent="0.2">
      <c r="A12">
        <f>ROW(Source!A24)</f>
        <v>24</v>
      </c>
      <c r="B12">
        <v>221149739</v>
      </c>
      <c r="C12">
        <v>221149802</v>
      </c>
      <c r="D12">
        <v>217796071</v>
      </c>
      <c r="E12">
        <v>1</v>
      </c>
      <c r="F12">
        <v>1</v>
      </c>
      <c r="G12">
        <v>1</v>
      </c>
      <c r="H12">
        <v>3</v>
      </c>
      <c r="I12" t="s">
        <v>511</v>
      </c>
      <c r="J12" t="s">
        <v>512</v>
      </c>
      <c r="K12" t="s">
        <v>513</v>
      </c>
      <c r="L12">
        <v>1348</v>
      </c>
      <c r="N12">
        <v>1009</v>
      </c>
      <c r="O12" t="s">
        <v>45</v>
      </c>
      <c r="P12" t="s">
        <v>45</v>
      </c>
      <c r="Q12">
        <v>1000</v>
      </c>
      <c r="W12">
        <v>0</v>
      </c>
      <c r="X12">
        <v>1408218975</v>
      </c>
      <c r="Y12">
        <v>8.5599999999999996E-2</v>
      </c>
      <c r="AA12">
        <v>11978</v>
      </c>
      <c r="AB12">
        <v>0</v>
      </c>
      <c r="AC12">
        <v>0</v>
      </c>
      <c r="AD12">
        <v>0</v>
      </c>
      <c r="AE12">
        <v>11978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0</v>
      </c>
      <c r="AQ12">
        <v>0</v>
      </c>
      <c r="AR12">
        <v>0</v>
      </c>
      <c r="AS12" t="s">
        <v>2</v>
      </c>
      <c r="AT12">
        <v>8.5599999999999996E-2</v>
      </c>
      <c r="AU12" t="s">
        <v>2</v>
      </c>
      <c r="AV12">
        <v>0</v>
      </c>
      <c r="AW12">
        <v>2</v>
      </c>
      <c r="AX12">
        <v>221149830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Y12*Source!I24</f>
        <v>0.59919999999999995</v>
      </c>
      <c r="CY12">
        <f t="shared" si="5"/>
        <v>11978</v>
      </c>
      <c r="CZ12">
        <f t="shared" si="6"/>
        <v>11978</v>
      </c>
      <c r="DA12">
        <f t="shared" si="7"/>
        <v>1</v>
      </c>
      <c r="DB12">
        <f t="shared" si="0"/>
        <v>1025.32</v>
      </c>
      <c r="DC12">
        <f t="shared" si="1"/>
        <v>0</v>
      </c>
    </row>
    <row r="13" spans="1:107" x14ac:dyDescent="0.2">
      <c r="A13">
        <f>ROW(Source!A24)</f>
        <v>24</v>
      </c>
      <c r="B13">
        <v>221149739</v>
      </c>
      <c r="C13">
        <v>221149802</v>
      </c>
      <c r="D13">
        <v>217798156</v>
      </c>
      <c r="E13">
        <v>1</v>
      </c>
      <c r="F13">
        <v>1</v>
      </c>
      <c r="G13">
        <v>1</v>
      </c>
      <c r="H13">
        <v>3</v>
      </c>
      <c r="I13" t="s">
        <v>514</v>
      </c>
      <c r="J13" t="s">
        <v>515</v>
      </c>
      <c r="K13" t="s">
        <v>516</v>
      </c>
      <c r="L13">
        <v>1348</v>
      </c>
      <c r="N13">
        <v>1009</v>
      </c>
      <c r="O13" t="s">
        <v>45</v>
      </c>
      <c r="P13" t="s">
        <v>45</v>
      </c>
      <c r="Q13">
        <v>1000</v>
      </c>
      <c r="W13">
        <v>0</v>
      </c>
      <c r="X13">
        <v>1324612615</v>
      </c>
      <c r="Y13">
        <v>6.9000000000000006E-2</v>
      </c>
      <c r="AA13">
        <v>734.5</v>
      </c>
      <c r="AB13">
        <v>0</v>
      </c>
      <c r="AC13">
        <v>0</v>
      </c>
      <c r="AD13">
        <v>0</v>
      </c>
      <c r="AE13">
        <v>734.5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0</v>
      </c>
      <c r="AQ13">
        <v>0</v>
      </c>
      <c r="AR13">
        <v>0</v>
      </c>
      <c r="AS13" t="s">
        <v>2</v>
      </c>
      <c r="AT13">
        <v>6.9000000000000006E-2</v>
      </c>
      <c r="AU13" t="s">
        <v>2</v>
      </c>
      <c r="AV13">
        <v>0</v>
      </c>
      <c r="AW13">
        <v>2</v>
      </c>
      <c r="AX13">
        <v>221149831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Y13*Source!I24</f>
        <v>0.48300000000000004</v>
      </c>
      <c r="CY13">
        <f t="shared" si="5"/>
        <v>734.5</v>
      </c>
      <c r="CZ13">
        <f t="shared" si="6"/>
        <v>734.5</v>
      </c>
      <c r="DA13">
        <f t="shared" si="7"/>
        <v>1</v>
      </c>
      <c r="DB13">
        <f t="shared" si="0"/>
        <v>50.68</v>
      </c>
      <c r="DC13">
        <f t="shared" si="1"/>
        <v>0</v>
      </c>
    </row>
    <row r="14" spans="1:107" x14ac:dyDescent="0.2">
      <c r="A14">
        <f>ROW(Source!A24)</f>
        <v>24</v>
      </c>
      <c r="B14">
        <v>221149739</v>
      </c>
      <c r="C14">
        <v>221149802</v>
      </c>
      <c r="D14">
        <v>217817103</v>
      </c>
      <c r="E14">
        <v>1</v>
      </c>
      <c r="F14">
        <v>1</v>
      </c>
      <c r="G14">
        <v>1</v>
      </c>
      <c r="H14">
        <v>3</v>
      </c>
      <c r="I14" t="s">
        <v>517</v>
      </c>
      <c r="J14" t="s">
        <v>518</v>
      </c>
      <c r="K14" t="s">
        <v>519</v>
      </c>
      <c r="L14">
        <v>1339</v>
      </c>
      <c r="N14">
        <v>1007</v>
      </c>
      <c r="O14" t="s">
        <v>27</v>
      </c>
      <c r="P14" t="s">
        <v>27</v>
      </c>
      <c r="Q14">
        <v>1</v>
      </c>
      <c r="W14">
        <v>0</v>
      </c>
      <c r="X14">
        <v>1027001924</v>
      </c>
      <c r="Y14">
        <v>0.18</v>
      </c>
      <c r="AA14">
        <v>1287</v>
      </c>
      <c r="AB14">
        <v>0</v>
      </c>
      <c r="AC14">
        <v>0</v>
      </c>
      <c r="AD14">
        <v>0</v>
      </c>
      <c r="AE14">
        <v>1287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2</v>
      </c>
      <c r="AT14">
        <v>0.18</v>
      </c>
      <c r="AU14" t="s">
        <v>2</v>
      </c>
      <c r="AV14">
        <v>0</v>
      </c>
      <c r="AW14">
        <v>2</v>
      </c>
      <c r="AX14">
        <v>221149834</v>
      </c>
      <c r="AY14">
        <v>1</v>
      </c>
      <c r="AZ14">
        <v>0</v>
      </c>
      <c r="BA14">
        <v>16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Y14*Source!I24</f>
        <v>1.26</v>
      </c>
      <c r="CY14">
        <f t="shared" si="5"/>
        <v>1287</v>
      </c>
      <c r="CZ14">
        <f t="shared" si="6"/>
        <v>1287</v>
      </c>
      <c r="DA14">
        <f t="shared" si="7"/>
        <v>1</v>
      </c>
      <c r="DB14">
        <f t="shared" si="0"/>
        <v>231.66</v>
      </c>
      <c r="DC14">
        <f t="shared" si="1"/>
        <v>0</v>
      </c>
    </row>
    <row r="15" spans="1:107" x14ac:dyDescent="0.2">
      <c r="A15">
        <f>ROW(Source!A24)</f>
        <v>24</v>
      </c>
      <c r="B15">
        <v>221149739</v>
      </c>
      <c r="C15">
        <v>221149802</v>
      </c>
      <c r="D15">
        <v>217817291</v>
      </c>
      <c r="E15">
        <v>1</v>
      </c>
      <c r="F15">
        <v>1</v>
      </c>
      <c r="G15">
        <v>1</v>
      </c>
      <c r="H15">
        <v>3</v>
      </c>
      <c r="I15" t="s">
        <v>520</v>
      </c>
      <c r="J15" t="s">
        <v>521</v>
      </c>
      <c r="K15" t="s">
        <v>522</v>
      </c>
      <c r="L15">
        <v>1339</v>
      </c>
      <c r="N15">
        <v>1007</v>
      </c>
      <c r="O15" t="s">
        <v>27</v>
      </c>
      <c r="P15" t="s">
        <v>27</v>
      </c>
      <c r="Q15">
        <v>1</v>
      </c>
      <c r="W15">
        <v>0</v>
      </c>
      <c r="X15">
        <v>-1747078154</v>
      </c>
      <c r="Y15">
        <v>2.2599999999999998</v>
      </c>
      <c r="AA15">
        <v>1056</v>
      </c>
      <c r="AB15">
        <v>0</v>
      </c>
      <c r="AC15">
        <v>0</v>
      </c>
      <c r="AD15">
        <v>0</v>
      </c>
      <c r="AE15">
        <v>1056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2</v>
      </c>
      <c r="AT15">
        <v>2.2599999999999998</v>
      </c>
      <c r="AU15" t="s">
        <v>2</v>
      </c>
      <c r="AV15">
        <v>0</v>
      </c>
      <c r="AW15">
        <v>2</v>
      </c>
      <c r="AX15">
        <v>221149835</v>
      </c>
      <c r="AY15">
        <v>1</v>
      </c>
      <c r="AZ15">
        <v>0</v>
      </c>
      <c r="BA15">
        <v>17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Y15*Source!I24</f>
        <v>15.819999999999999</v>
      </c>
      <c r="CY15">
        <f t="shared" si="5"/>
        <v>1056</v>
      </c>
      <c r="CZ15">
        <f t="shared" si="6"/>
        <v>1056</v>
      </c>
      <c r="DA15">
        <f t="shared" si="7"/>
        <v>1</v>
      </c>
      <c r="DB15">
        <f t="shared" si="0"/>
        <v>2386.56</v>
      </c>
      <c r="DC15">
        <f t="shared" si="1"/>
        <v>0</v>
      </c>
    </row>
    <row r="16" spans="1:107" x14ac:dyDescent="0.2">
      <c r="A16">
        <f>ROW(Source!A24)</f>
        <v>24</v>
      </c>
      <c r="B16">
        <v>221149739</v>
      </c>
      <c r="C16">
        <v>221149802</v>
      </c>
      <c r="D16">
        <v>217818484</v>
      </c>
      <c r="E16">
        <v>1</v>
      </c>
      <c r="F16">
        <v>1</v>
      </c>
      <c r="G16">
        <v>1</v>
      </c>
      <c r="H16">
        <v>3</v>
      </c>
      <c r="I16" t="s">
        <v>523</v>
      </c>
      <c r="J16" t="s">
        <v>524</v>
      </c>
      <c r="K16" t="s">
        <v>525</v>
      </c>
      <c r="L16">
        <v>1327</v>
      </c>
      <c r="N16">
        <v>1005</v>
      </c>
      <c r="O16" t="s">
        <v>526</v>
      </c>
      <c r="P16" t="s">
        <v>526</v>
      </c>
      <c r="Q16">
        <v>1</v>
      </c>
      <c r="W16">
        <v>0</v>
      </c>
      <c r="X16">
        <v>-216553885</v>
      </c>
      <c r="Y16">
        <v>98</v>
      </c>
      <c r="AA16">
        <v>35.53</v>
      </c>
      <c r="AB16">
        <v>0</v>
      </c>
      <c r="AC16">
        <v>0</v>
      </c>
      <c r="AD16">
        <v>0</v>
      </c>
      <c r="AE16">
        <v>35.53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2</v>
      </c>
      <c r="AT16">
        <v>98</v>
      </c>
      <c r="AU16" t="s">
        <v>2</v>
      </c>
      <c r="AV16">
        <v>0</v>
      </c>
      <c r="AW16">
        <v>2</v>
      </c>
      <c r="AX16">
        <v>221149836</v>
      </c>
      <c r="AY16">
        <v>1</v>
      </c>
      <c r="AZ16">
        <v>0</v>
      </c>
      <c r="BA16">
        <v>18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Y16*Source!I24</f>
        <v>686</v>
      </c>
      <c r="CY16">
        <f t="shared" si="5"/>
        <v>35.53</v>
      </c>
      <c r="CZ16">
        <f t="shared" si="6"/>
        <v>35.53</v>
      </c>
      <c r="DA16">
        <f t="shared" si="7"/>
        <v>1</v>
      </c>
      <c r="DB16">
        <f t="shared" si="0"/>
        <v>3481.94</v>
      </c>
      <c r="DC16">
        <f t="shared" si="1"/>
        <v>0</v>
      </c>
    </row>
    <row r="17" spans="1:107" x14ac:dyDescent="0.2">
      <c r="A17">
        <f>ROW(Source!A26)</f>
        <v>26</v>
      </c>
      <c r="B17">
        <v>221149739</v>
      </c>
      <c r="C17">
        <v>221149838</v>
      </c>
      <c r="D17">
        <v>217781598</v>
      </c>
      <c r="E17">
        <v>58</v>
      </c>
      <c r="F17">
        <v>1</v>
      </c>
      <c r="G17">
        <v>1</v>
      </c>
      <c r="H17">
        <v>1</v>
      </c>
      <c r="I17" t="s">
        <v>477</v>
      </c>
      <c r="J17" t="s">
        <v>2</v>
      </c>
      <c r="K17" t="s">
        <v>478</v>
      </c>
      <c r="L17">
        <v>1191</v>
      </c>
      <c r="N17">
        <v>74472246</v>
      </c>
      <c r="O17" t="s">
        <v>479</v>
      </c>
      <c r="P17" t="s">
        <v>479</v>
      </c>
      <c r="Q17">
        <v>1</v>
      </c>
      <c r="W17">
        <v>0</v>
      </c>
      <c r="X17">
        <v>-784637506</v>
      </c>
      <c r="Y17">
        <v>738</v>
      </c>
      <c r="AA17">
        <v>0</v>
      </c>
      <c r="AB17">
        <v>0</v>
      </c>
      <c r="AC17">
        <v>0</v>
      </c>
      <c r="AD17">
        <v>8.74</v>
      </c>
      <c r="AE17">
        <v>0</v>
      </c>
      <c r="AF17">
        <v>0</v>
      </c>
      <c r="AG17">
        <v>0</v>
      </c>
      <c r="AH17">
        <v>8.74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2</v>
      </c>
      <c r="AT17">
        <v>738</v>
      </c>
      <c r="AU17" t="s">
        <v>2</v>
      </c>
      <c r="AV17">
        <v>1</v>
      </c>
      <c r="AW17">
        <v>2</v>
      </c>
      <c r="AX17">
        <v>221149855</v>
      </c>
      <c r="AY17">
        <v>1</v>
      </c>
      <c r="AZ17">
        <v>0</v>
      </c>
      <c r="BA17">
        <v>19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Y17*Source!I26</f>
        <v>3276.7200000000003</v>
      </c>
      <c r="CY17">
        <f>AD17</f>
        <v>8.74</v>
      </c>
      <c r="CZ17">
        <f>AH17</f>
        <v>8.74</v>
      </c>
      <c r="DA17">
        <f>AL17</f>
        <v>1</v>
      </c>
      <c r="DB17">
        <f t="shared" si="0"/>
        <v>6450.12</v>
      </c>
      <c r="DC17">
        <f t="shared" si="1"/>
        <v>0</v>
      </c>
    </row>
    <row r="18" spans="1:107" x14ac:dyDescent="0.2">
      <c r="A18">
        <f>ROW(Source!A26)</f>
        <v>26</v>
      </c>
      <c r="B18">
        <v>221149739</v>
      </c>
      <c r="C18">
        <v>221149838</v>
      </c>
      <c r="D18">
        <v>217781773</v>
      </c>
      <c r="E18">
        <v>58</v>
      </c>
      <c r="F18">
        <v>1</v>
      </c>
      <c r="G18">
        <v>1</v>
      </c>
      <c r="H18">
        <v>1</v>
      </c>
      <c r="I18" t="s">
        <v>480</v>
      </c>
      <c r="J18" t="s">
        <v>2</v>
      </c>
      <c r="K18" t="s">
        <v>481</v>
      </c>
      <c r="L18">
        <v>1191</v>
      </c>
      <c r="N18">
        <v>74472246</v>
      </c>
      <c r="O18" t="s">
        <v>479</v>
      </c>
      <c r="P18" t="s">
        <v>479</v>
      </c>
      <c r="Q18">
        <v>1</v>
      </c>
      <c r="W18">
        <v>0</v>
      </c>
      <c r="X18">
        <v>-1173606021</v>
      </c>
      <c r="Y18">
        <v>55.99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2</v>
      </c>
      <c r="AT18">
        <v>55.99</v>
      </c>
      <c r="AU18" t="s">
        <v>2</v>
      </c>
      <c r="AV18">
        <v>2</v>
      </c>
      <c r="AW18">
        <v>2</v>
      </c>
      <c r="AX18">
        <v>221149856</v>
      </c>
      <c r="AY18">
        <v>1</v>
      </c>
      <c r="AZ18">
        <v>0</v>
      </c>
      <c r="BA18">
        <v>20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Y18*Source!I26</f>
        <v>248.59560000000002</v>
      </c>
      <c r="CY18">
        <f>AD18</f>
        <v>0</v>
      </c>
      <c r="CZ18">
        <f>AH18</f>
        <v>0</v>
      </c>
      <c r="DA18">
        <f>AL18</f>
        <v>1</v>
      </c>
      <c r="DB18">
        <f t="shared" si="0"/>
        <v>0</v>
      </c>
      <c r="DC18">
        <f t="shared" si="1"/>
        <v>0</v>
      </c>
    </row>
    <row r="19" spans="1:107" x14ac:dyDescent="0.2">
      <c r="A19">
        <f>ROW(Source!A26)</f>
        <v>26</v>
      </c>
      <c r="B19">
        <v>221149739</v>
      </c>
      <c r="C19">
        <v>221149838</v>
      </c>
      <c r="D19">
        <v>217942484</v>
      </c>
      <c r="E19">
        <v>1</v>
      </c>
      <c r="F19">
        <v>1</v>
      </c>
      <c r="G19">
        <v>1</v>
      </c>
      <c r="H19">
        <v>2</v>
      </c>
      <c r="I19" t="s">
        <v>482</v>
      </c>
      <c r="J19" t="s">
        <v>483</v>
      </c>
      <c r="K19" t="s">
        <v>484</v>
      </c>
      <c r="L19">
        <v>1368</v>
      </c>
      <c r="N19">
        <v>1011</v>
      </c>
      <c r="O19" t="s">
        <v>485</v>
      </c>
      <c r="P19" t="s">
        <v>485</v>
      </c>
      <c r="Q19">
        <v>1</v>
      </c>
      <c r="W19">
        <v>0</v>
      </c>
      <c r="X19">
        <v>-1554407757</v>
      </c>
      <c r="Y19">
        <v>54.1</v>
      </c>
      <c r="AA19">
        <v>0</v>
      </c>
      <c r="AB19">
        <v>86.4</v>
      </c>
      <c r="AC19">
        <v>13.5</v>
      </c>
      <c r="AD19">
        <v>0</v>
      </c>
      <c r="AE19">
        <v>0</v>
      </c>
      <c r="AF19">
        <v>86.4</v>
      </c>
      <c r="AG19">
        <v>13.5</v>
      </c>
      <c r="AH19">
        <v>0</v>
      </c>
      <c r="AI19">
        <v>1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2</v>
      </c>
      <c r="AT19">
        <v>54.1</v>
      </c>
      <c r="AU19" t="s">
        <v>2</v>
      </c>
      <c r="AV19">
        <v>0</v>
      </c>
      <c r="AW19">
        <v>2</v>
      </c>
      <c r="AX19">
        <v>221149857</v>
      </c>
      <c r="AY19">
        <v>1</v>
      </c>
      <c r="AZ19">
        <v>0</v>
      </c>
      <c r="BA19">
        <v>21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Y19*Source!I26</f>
        <v>240.20400000000004</v>
      </c>
      <c r="CY19">
        <f t="shared" ref="CY19:CY24" si="8">AB19</f>
        <v>86.4</v>
      </c>
      <c r="CZ19">
        <f t="shared" ref="CZ19:CZ24" si="9">AF19</f>
        <v>86.4</v>
      </c>
      <c r="DA19">
        <f t="shared" ref="DA19:DA24" si="10">AJ19</f>
        <v>1</v>
      </c>
      <c r="DB19">
        <f t="shared" si="0"/>
        <v>4674.24</v>
      </c>
      <c r="DC19">
        <f t="shared" si="1"/>
        <v>730.35</v>
      </c>
    </row>
    <row r="20" spans="1:107" x14ac:dyDescent="0.2">
      <c r="A20">
        <f>ROW(Source!A26)</f>
        <v>26</v>
      </c>
      <c r="B20">
        <v>221149739</v>
      </c>
      <c r="C20">
        <v>221149838</v>
      </c>
      <c r="D20">
        <v>217942542</v>
      </c>
      <c r="E20">
        <v>1</v>
      </c>
      <c r="F20">
        <v>1</v>
      </c>
      <c r="G20">
        <v>1</v>
      </c>
      <c r="H20">
        <v>2</v>
      </c>
      <c r="I20" t="s">
        <v>486</v>
      </c>
      <c r="J20" t="s">
        <v>487</v>
      </c>
      <c r="K20" t="s">
        <v>488</v>
      </c>
      <c r="L20">
        <v>1368</v>
      </c>
      <c r="N20">
        <v>1011</v>
      </c>
      <c r="O20" t="s">
        <v>485</v>
      </c>
      <c r="P20" t="s">
        <v>485</v>
      </c>
      <c r="Q20">
        <v>1</v>
      </c>
      <c r="W20">
        <v>0</v>
      </c>
      <c r="X20">
        <v>30216853</v>
      </c>
      <c r="Y20">
        <v>0.65</v>
      </c>
      <c r="AA20">
        <v>0</v>
      </c>
      <c r="AB20">
        <v>115.4</v>
      </c>
      <c r="AC20">
        <v>13.5</v>
      </c>
      <c r="AD20">
        <v>0</v>
      </c>
      <c r="AE20">
        <v>0</v>
      </c>
      <c r="AF20">
        <v>115.4</v>
      </c>
      <c r="AG20">
        <v>13.5</v>
      </c>
      <c r="AH20">
        <v>0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2</v>
      </c>
      <c r="AT20">
        <v>0.65</v>
      </c>
      <c r="AU20" t="s">
        <v>2</v>
      </c>
      <c r="AV20">
        <v>0</v>
      </c>
      <c r="AW20">
        <v>2</v>
      </c>
      <c r="AX20">
        <v>221149858</v>
      </c>
      <c r="AY20">
        <v>1</v>
      </c>
      <c r="AZ20">
        <v>0</v>
      </c>
      <c r="BA20">
        <v>22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Y20*Source!I26</f>
        <v>2.8860000000000006</v>
      </c>
      <c r="CY20">
        <f t="shared" si="8"/>
        <v>115.4</v>
      </c>
      <c r="CZ20">
        <f t="shared" si="9"/>
        <v>115.4</v>
      </c>
      <c r="DA20">
        <f t="shared" si="10"/>
        <v>1</v>
      </c>
      <c r="DB20">
        <f t="shared" si="0"/>
        <v>75.010000000000005</v>
      </c>
      <c r="DC20">
        <f t="shared" si="1"/>
        <v>8.7799999999999994</v>
      </c>
    </row>
    <row r="21" spans="1:107" x14ac:dyDescent="0.2">
      <c r="A21">
        <f>ROW(Source!A26)</f>
        <v>26</v>
      </c>
      <c r="B21">
        <v>221149739</v>
      </c>
      <c r="C21">
        <v>221149838</v>
      </c>
      <c r="D21">
        <v>217942697</v>
      </c>
      <c r="E21">
        <v>1</v>
      </c>
      <c r="F21">
        <v>1</v>
      </c>
      <c r="G21">
        <v>1</v>
      </c>
      <c r="H21">
        <v>2</v>
      </c>
      <c r="I21" t="s">
        <v>489</v>
      </c>
      <c r="J21" t="s">
        <v>490</v>
      </c>
      <c r="K21" t="s">
        <v>491</v>
      </c>
      <c r="L21">
        <v>1368</v>
      </c>
      <c r="N21">
        <v>1011</v>
      </c>
      <c r="O21" t="s">
        <v>485</v>
      </c>
      <c r="P21" t="s">
        <v>485</v>
      </c>
      <c r="Q21">
        <v>1</v>
      </c>
      <c r="W21">
        <v>0</v>
      </c>
      <c r="X21">
        <v>-1845589996</v>
      </c>
      <c r="Y21">
        <v>0.25</v>
      </c>
      <c r="AA21">
        <v>0</v>
      </c>
      <c r="AB21">
        <v>89.99</v>
      </c>
      <c r="AC21">
        <v>10.06</v>
      </c>
      <c r="AD21">
        <v>0</v>
      </c>
      <c r="AE21">
        <v>0</v>
      </c>
      <c r="AF21">
        <v>89.99</v>
      </c>
      <c r="AG21">
        <v>10.06</v>
      </c>
      <c r="AH21">
        <v>0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2</v>
      </c>
      <c r="AT21">
        <v>0.25</v>
      </c>
      <c r="AU21" t="s">
        <v>2</v>
      </c>
      <c r="AV21">
        <v>0</v>
      </c>
      <c r="AW21">
        <v>2</v>
      </c>
      <c r="AX21">
        <v>221149859</v>
      </c>
      <c r="AY21">
        <v>1</v>
      </c>
      <c r="AZ21">
        <v>0</v>
      </c>
      <c r="BA21">
        <v>23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Y21*Source!I26</f>
        <v>1.1100000000000001</v>
      </c>
      <c r="CY21">
        <f t="shared" si="8"/>
        <v>89.99</v>
      </c>
      <c r="CZ21">
        <f t="shared" si="9"/>
        <v>89.99</v>
      </c>
      <c r="DA21">
        <f t="shared" si="10"/>
        <v>1</v>
      </c>
      <c r="DB21">
        <f t="shared" si="0"/>
        <v>22.5</v>
      </c>
      <c r="DC21">
        <f t="shared" si="1"/>
        <v>2.52</v>
      </c>
    </row>
    <row r="22" spans="1:107" x14ac:dyDescent="0.2">
      <c r="A22">
        <f>ROW(Source!A26)</f>
        <v>26</v>
      </c>
      <c r="B22">
        <v>221149739</v>
      </c>
      <c r="C22">
        <v>221149838</v>
      </c>
      <c r="D22">
        <v>217942818</v>
      </c>
      <c r="E22">
        <v>1</v>
      </c>
      <c r="F22">
        <v>1</v>
      </c>
      <c r="G22">
        <v>1</v>
      </c>
      <c r="H22">
        <v>2</v>
      </c>
      <c r="I22" t="s">
        <v>492</v>
      </c>
      <c r="J22" t="s">
        <v>493</v>
      </c>
      <c r="K22" t="s">
        <v>494</v>
      </c>
      <c r="L22">
        <v>1368</v>
      </c>
      <c r="N22">
        <v>1011</v>
      </c>
      <c r="O22" t="s">
        <v>485</v>
      </c>
      <c r="P22" t="s">
        <v>485</v>
      </c>
      <c r="Q22">
        <v>1</v>
      </c>
      <c r="W22">
        <v>0</v>
      </c>
      <c r="X22">
        <v>-1516880639</v>
      </c>
      <c r="Y22">
        <v>36.9</v>
      </c>
      <c r="AA22">
        <v>0</v>
      </c>
      <c r="AB22">
        <v>1.9</v>
      </c>
      <c r="AC22">
        <v>0</v>
      </c>
      <c r="AD22">
        <v>0</v>
      </c>
      <c r="AE22">
        <v>0</v>
      </c>
      <c r="AF22">
        <v>1.9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2</v>
      </c>
      <c r="AT22">
        <v>36.9</v>
      </c>
      <c r="AU22" t="s">
        <v>2</v>
      </c>
      <c r="AV22">
        <v>0</v>
      </c>
      <c r="AW22">
        <v>2</v>
      </c>
      <c r="AX22">
        <v>221149860</v>
      </c>
      <c r="AY22">
        <v>1</v>
      </c>
      <c r="AZ22">
        <v>0</v>
      </c>
      <c r="BA22">
        <v>24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Y22*Source!I26</f>
        <v>163.83600000000001</v>
      </c>
      <c r="CY22">
        <f t="shared" si="8"/>
        <v>1.9</v>
      </c>
      <c r="CZ22">
        <f t="shared" si="9"/>
        <v>1.9</v>
      </c>
      <c r="DA22">
        <f t="shared" si="10"/>
        <v>1</v>
      </c>
      <c r="DB22">
        <f t="shared" si="0"/>
        <v>70.11</v>
      </c>
      <c r="DC22">
        <f t="shared" si="1"/>
        <v>0</v>
      </c>
    </row>
    <row r="23" spans="1:107" x14ac:dyDescent="0.2">
      <c r="A23">
        <f>ROW(Source!A26)</f>
        <v>26</v>
      </c>
      <c r="B23">
        <v>221149739</v>
      </c>
      <c r="C23">
        <v>221149838</v>
      </c>
      <c r="D23">
        <v>217943466</v>
      </c>
      <c r="E23">
        <v>1</v>
      </c>
      <c r="F23">
        <v>1</v>
      </c>
      <c r="G23">
        <v>1</v>
      </c>
      <c r="H23">
        <v>2</v>
      </c>
      <c r="I23" t="s">
        <v>495</v>
      </c>
      <c r="J23" t="s">
        <v>496</v>
      </c>
      <c r="K23" t="s">
        <v>497</v>
      </c>
      <c r="L23">
        <v>1368</v>
      </c>
      <c r="N23">
        <v>1011</v>
      </c>
      <c r="O23" t="s">
        <v>485</v>
      </c>
      <c r="P23" t="s">
        <v>485</v>
      </c>
      <c r="Q23">
        <v>1</v>
      </c>
      <c r="W23">
        <v>0</v>
      </c>
      <c r="X23">
        <v>1862470278</v>
      </c>
      <c r="Y23">
        <v>0.99</v>
      </c>
      <c r="AA23">
        <v>0</v>
      </c>
      <c r="AB23">
        <v>65.709999999999994</v>
      </c>
      <c r="AC23">
        <v>11.6</v>
      </c>
      <c r="AD23">
        <v>0</v>
      </c>
      <c r="AE23">
        <v>0</v>
      </c>
      <c r="AF23">
        <v>65.709999999999994</v>
      </c>
      <c r="AG23">
        <v>11.6</v>
      </c>
      <c r="AH23">
        <v>0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2</v>
      </c>
      <c r="AT23">
        <v>0.99</v>
      </c>
      <c r="AU23" t="s">
        <v>2</v>
      </c>
      <c r="AV23">
        <v>0</v>
      </c>
      <c r="AW23">
        <v>2</v>
      </c>
      <c r="AX23">
        <v>221149861</v>
      </c>
      <c r="AY23">
        <v>1</v>
      </c>
      <c r="AZ23">
        <v>0</v>
      </c>
      <c r="BA23">
        <v>25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Y23*Source!I26</f>
        <v>4.3956</v>
      </c>
      <c r="CY23">
        <f t="shared" si="8"/>
        <v>65.709999999999994</v>
      </c>
      <c r="CZ23">
        <f t="shared" si="9"/>
        <v>65.709999999999994</v>
      </c>
      <c r="DA23">
        <f t="shared" si="10"/>
        <v>1</v>
      </c>
      <c r="DB23">
        <f t="shared" si="0"/>
        <v>65.05</v>
      </c>
      <c r="DC23">
        <f t="shared" si="1"/>
        <v>11.48</v>
      </c>
    </row>
    <row r="24" spans="1:107" x14ac:dyDescent="0.2">
      <c r="A24">
        <f>ROW(Source!A26)</f>
        <v>26</v>
      </c>
      <c r="B24">
        <v>221149739</v>
      </c>
      <c r="C24">
        <v>221149838</v>
      </c>
      <c r="D24">
        <v>217943676</v>
      </c>
      <c r="E24">
        <v>1</v>
      </c>
      <c r="F24">
        <v>1</v>
      </c>
      <c r="G24">
        <v>1</v>
      </c>
      <c r="H24">
        <v>2</v>
      </c>
      <c r="I24" t="s">
        <v>498</v>
      </c>
      <c r="J24" t="s">
        <v>499</v>
      </c>
      <c r="K24" t="s">
        <v>500</v>
      </c>
      <c r="L24">
        <v>1368</v>
      </c>
      <c r="N24">
        <v>1011</v>
      </c>
      <c r="O24" t="s">
        <v>485</v>
      </c>
      <c r="P24" t="s">
        <v>485</v>
      </c>
      <c r="Q24">
        <v>1</v>
      </c>
      <c r="W24">
        <v>0</v>
      </c>
      <c r="X24">
        <v>1778722274</v>
      </c>
      <c r="Y24">
        <v>140</v>
      </c>
      <c r="AA24">
        <v>0</v>
      </c>
      <c r="AB24">
        <v>8.1</v>
      </c>
      <c r="AC24">
        <v>0</v>
      </c>
      <c r="AD24">
        <v>0</v>
      </c>
      <c r="AE24">
        <v>0</v>
      </c>
      <c r="AF24">
        <v>8.1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2</v>
      </c>
      <c r="AT24">
        <v>140</v>
      </c>
      <c r="AU24" t="s">
        <v>2</v>
      </c>
      <c r="AV24">
        <v>0</v>
      </c>
      <c r="AW24">
        <v>2</v>
      </c>
      <c r="AX24">
        <v>221149862</v>
      </c>
      <c r="AY24">
        <v>1</v>
      </c>
      <c r="AZ24">
        <v>0</v>
      </c>
      <c r="BA24">
        <v>26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Y24*Source!I26</f>
        <v>621.6</v>
      </c>
      <c r="CY24">
        <f t="shared" si="8"/>
        <v>8.1</v>
      </c>
      <c r="CZ24">
        <f t="shared" si="9"/>
        <v>8.1</v>
      </c>
      <c r="DA24">
        <f t="shared" si="10"/>
        <v>1</v>
      </c>
      <c r="DB24">
        <f t="shared" si="0"/>
        <v>1134</v>
      </c>
      <c r="DC24">
        <f t="shared" si="1"/>
        <v>0</v>
      </c>
    </row>
    <row r="25" spans="1:107" x14ac:dyDescent="0.2">
      <c r="A25">
        <f>ROW(Source!A26)</f>
        <v>26</v>
      </c>
      <c r="B25">
        <v>221149739</v>
      </c>
      <c r="C25">
        <v>221149838</v>
      </c>
      <c r="D25">
        <v>217793735</v>
      </c>
      <c r="E25">
        <v>1</v>
      </c>
      <c r="F25">
        <v>1</v>
      </c>
      <c r="G25">
        <v>1</v>
      </c>
      <c r="H25">
        <v>3</v>
      </c>
      <c r="I25" t="s">
        <v>501</v>
      </c>
      <c r="J25" t="s">
        <v>502</v>
      </c>
      <c r="K25" t="s">
        <v>503</v>
      </c>
      <c r="L25">
        <v>1339</v>
      </c>
      <c r="N25">
        <v>1007</v>
      </c>
      <c r="O25" t="s">
        <v>27</v>
      </c>
      <c r="P25" t="s">
        <v>27</v>
      </c>
      <c r="Q25">
        <v>1</v>
      </c>
      <c r="W25">
        <v>0</v>
      </c>
      <c r="X25">
        <v>-1033255509</v>
      </c>
      <c r="Y25">
        <v>0.124</v>
      </c>
      <c r="AA25">
        <v>2.44</v>
      </c>
      <c r="AB25">
        <v>0</v>
      </c>
      <c r="AC25">
        <v>0</v>
      </c>
      <c r="AD25">
        <v>0</v>
      </c>
      <c r="AE25">
        <v>2.44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2</v>
      </c>
      <c r="AT25">
        <v>0.124</v>
      </c>
      <c r="AU25" t="s">
        <v>2</v>
      </c>
      <c r="AV25">
        <v>0</v>
      </c>
      <c r="AW25">
        <v>2</v>
      </c>
      <c r="AX25">
        <v>221149863</v>
      </c>
      <c r="AY25">
        <v>1</v>
      </c>
      <c r="AZ25">
        <v>0</v>
      </c>
      <c r="BA25">
        <v>27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Y25*Source!I26</f>
        <v>0.55056000000000005</v>
      </c>
      <c r="CY25">
        <f t="shared" ref="CY25:CY32" si="11">AA25</f>
        <v>2.44</v>
      </c>
      <c r="CZ25">
        <f t="shared" ref="CZ25:CZ32" si="12">AE25</f>
        <v>2.44</v>
      </c>
      <c r="DA25">
        <f t="shared" ref="DA25:DA32" si="13">AI25</f>
        <v>1</v>
      </c>
      <c r="DB25">
        <f t="shared" si="0"/>
        <v>0.3</v>
      </c>
      <c r="DC25">
        <f t="shared" si="1"/>
        <v>0</v>
      </c>
    </row>
    <row r="26" spans="1:107" x14ac:dyDescent="0.2">
      <c r="A26">
        <f>ROW(Source!A26)</f>
        <v>26</v>
      </c>
      <c r="B26">
        <v>221149739</v>
      </c>
      <c r="C26">
        <v>221149838</v>
      </c>
      <c r="D26">
        <v>217794821</v>
      </c>
      <c r="E26">
        <v>1</v>
      </c>
      <c r="F26">
        <v>1</v>
      </c>
      <c r="G26">
        <v>1</v>
      </c>
      <c r="H26">
        <v>3</v>
      </c>
      <c r="I26" t="s">
        <v>504</v>
      </c>
      <c r="J26" t="s">
        <v>505</v>
      </c>
      <c r="K26" t="s">
        <v>506</v>
      </c>
      <c r="L26">
        <v>1348</v>
      </c>
      <c r="N26">
        <v>1009</v>
      </c>
      <c r="O26" t="s">
        <v>45</v>
      </c>
      <c r="P26" t="s">
        <v>45</v>
      </c>
      <c r="Q26">
        <v>1000</v>
      </c>
      <c r="W26">
        <v>0</v>
      </c>
      <c r="X26">
        <v>957516336</v>
      </c>
      <c r="Y26">
        <v>0.2</v>
      </c>
      <c r="AA26">
        <v>10315.01</v>
      </c>
      <c r="AB26">
        <v>0</v>
      </c>
      <c r="AC26">
        <v>0</v>
      </c>
      <c r="AD26">
        <v>0</v>
      </c>
      <c r="AE26">
        <v>10315.01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2</v>
      </c>
      <c r="AT26">
        <v>0.2</v>
      </c>
      <c r="AU26" t="s">
        <v>2</v>
      </c>
      <c r="AV26">
        <v>0</v>
      </c>
      <c r="AW26">
        <v>2</v>
      </c>
      <c r="AX26">
        <v>221149864</v>
      </c>
      <c r="AY26">
        <v>1</v>
      </c>
      <c r="AZ26">
        <v>0</v>
      </c>
      <c r="BA26">
        <v>28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Y26*Source!I26</f>
        <v>0.88800000000000012</v>
      </c>
      <c r="CY26">
        <f t="shared" si="11"/>
        <v>10315.01</v>
      </c>
      <c r="CZ26">
        <f t="shared" si="12"/>
        <v>10315.01</v>
      </c>
      <c r="DA26">
        <f t="shared" si="13"/>
        <v>1</v>
      </c>
      <c r="DB26">
        <f t="shared" si="0"/>
        <v>2063</v>
      </c>
      <c r="DC26">
        <f t="shared" si="1"/>
        <v>0</v>
      </c>
    </row>
    <row r="27" spans="1:107" x14ac:dyDescent="0.2">
      <c r="A27">
        <f>ROW(Source!A26)</f>
        <v>26</v>
      </c>
      <c r="B27">
        <v>221149739</v>
      </c>
      <c r="C27">
        <v>221149838</v>
      </c>
      <c r="D27">
        <v>217795969</v>
      </c>
      <c r="E27">
        <v>1</v>
      </c>
      <c r="F27">
        <v>1</v>
      </c>
      <c r="G27">
        <v>1</v>
      </c>
      <c r="H27">
        <v>3</v>
      </c>
      <c r="I27" t="s">
        <v>507</v>
      </c>
      <c r="J27" t="s">
        <v>508</v>
      </c>
      <c r="K27" t="s">
        <v>509</v>
      </c>
      <c r="L27">
        <v>1346</v>
      </c>
      <c r="N27">
        <v>1009</v>
      </c>
      <c r="O27" t="s">
        <v>510</v>
      </c>
      <c r="P27" t="s">
        <v>510</v>
      </c>
      <c r="Q27">
        <v>1</v>
      </c>
      <c r="W27">
        <v>0</v>
      </c>
      <c r="X27">
        <v>-1510251733</v>
      </c>
      <c r="Y27">
        <v>90</v>
      </c>
      <c r="AA27">
        <v>9.0399999999999991</v>
      </c>
      <c r="AB27">
        <v>0</v>
      </c>
      <c r="AC27">
        <v>0</v>
      </c>
      <c r="AD27">
        <v>0</v>
      </c>
      <c r="AE27">
        <v>9.0399999999999991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2</v>
      </c>
      <c r="AT27">
        <v>90</v>
      </c>
      <c r="AU27" t="s">
        <v>2</v>
      </c>
      <c r="AV27">
        <v>0</v>
      </c>
      <c r="AW27">
        <v>2</v>
      </c>
      <c r="AX27">
        <v>221149865</v>
      </c>
      <c r="AY27">
        <v>1</v>
      </c>
      <c r="AZ27">
        <v>0</v>
      </c>
      <c r="BA27">
        <v>29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Y27*Source!I26</f>
        <v>399.6</v>
      </c>
      <c r="CY27">
        <f t="shared" si="11"/>
        <v>9.0399999999999991</v>
      </c>
      <c r="CZ27">
        <f t="shared" si="12"/>
        <v>9.0399999999999991</v>
      </c>
      <c r="DA27">
        <f t="shared" si="13"/>
        <v>1</v>
      </c>
      <c r="DB27">
        <f t="shared" si="0"/>
        <v>813.6</v>
      </c>
      <c r="DC27">
        <f t="shared" si="1"/>
        <v>0</v>
      </c>
    </row>
    <row r="28" spans="1:107" x14ac:dyDescent="0.2">
      <c r="A28">
        <f>ROW(Source!A26)</f>
        <v>26</v>
      </c>
      <c r="B28">
        <v>221149739</v>
      </c>
      <c r="C28">
        <v>221149838</v>
      </c>
      <c r="D28">
        <v>217796071</v>
      </c>
      <c r="E28">
        <v>1</v>
      </c>
      <c r="F28">
        <v>1</v>
      </c>
      <c r="G28">
        <v>1</v>
      </c>
      <c r="H28">
        <v>3</v>
      </c>
      <c r="I28" t="s">
        <v>511</v>
      </c>
      <c r="J28" t="s">
        <v>512</v>
      </c>
      <c r="K28" t="s">
        <v>513</v>
      </c>
      <c r="L28">
        <v>1348</v>
      </c>
      <c r="N28">
        <v>1009</v>
      </c>
      <c r="O28" t="s">
        <v>45</v>
      </c>
      <c r="P28" t="s">
        <v>45</v>
      </c>
      <c r="Q28">
        <v>1000</v>
      </c>
      <c r="W28">
        <v>0</v>
      </c>
      <c r="X28">
        <v>1408218975</v>
      </c>
      <c r="Y28">
        <v>5.1200000000000002E-2</v>
      </c>
      <c r="AA28">
        <v>11978</v>
      </c>
      <c r="AB28">
        <v>0</v>
      </c>
      <c r="AC28">
        <v>0</v>
      </c>
      <c r="AD28">
        <v>0</v>
      </c>
      <c r="AE28">
        <v>11978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2</v>
      </c>
      <c r="AT28">
        <v>5.1200000000000002E-2</v>
      </c>
      <c r="AU28" t="s">
        <v>2</v>
      </c>
      <c r="AV28">
        <v>0</v>
      </c>
      <c r="AW28">
        <v>2</v>
      </c>
      <c r="AX28">
        <v>221149866</v>
      </c>
      <c r="AY28">
        <v>1</v>
      </c>
      <c r="AZ28">
        <v>0</v>
      </c>
      <c r="BA28">
        <v>30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Y28*Source!I26</f>
        <v>0.22732800000000003</v>
      </c>
      <c r="CY28">
        <f t="shared" si="11"/>
        <v>11978</v>
      </c>
      <c r="CZ28">
        <f t="shared" si="12"/>
        <v>11978</v>
      </c>
      <c r="DA28">
        <f t="shared" si="13"/>
        <v>1</v>
      </c>
      <c r="DB28">
        <f t="shared" si="0"/>
        <v>613.27</v>
      </c>
      <c r="DC28">
        <f t="shared" si="1"/>
        <v>0</v>
      </c>
    </row>
    <row r="29" spans="1:107" x14ac:dyDescent="0.2">
      <c r="A29">
        <f>ROW(Source!A26)</f>
        <v>26</v>
      </c>
      <c r="B29">
        <v>221149739</v>
      </c>
      <c r="C29">
        <v>221149838</v>
      </c>
      <c r="D29">
        <v>217798156</v>
      </c>
      <c r="E29">
        <v>1</v>
      </c>
      <c r="F29">
        <v>1</v>
      </c>
      <c r="G29">
        <v>1</v>
      </c>
      <c r="H29">
        <v>3</v>
      </c>
      <c r="I29" t="s">
        <v>514</v>
      </c>
      <c r="J29" t="s">
        <v>515</v>
      </c>
      <c r="K29" t="s">
        <v>516</v>
      </c>
      <c r="L29">
        <v>1348</v>
      </c>
      <c r="N29">
        <v>1009</v>
      </c>
      <c r="O29" t="s">
        <v>45</v>
      </c>
      <c r="P29" t="s">
        <v>45</v>
      </c>
      <c r="Q29">
        <v>1000</v>
      </c>
      <c r="W29">
        <v>0</v>
      </c>
      <c r="X29">
        <v>1324612615</v>
      </c>
      <c r="Y29">
        <v>4.1000000000000002E-2</v>
      </c>
      <c r="AA29">
        <v>734.5</v>
      </c>
      <c r="AB29">
        <v>0</v>
      </c>
      <c r="AC29">
        <v>0</v>
      </c>
      <c r="AD29">
        <v>0</v>
      </c>
      <c r="AE29">
        <v>734.5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2</v>
      </c>
      <c r="AT29">
        <v>4.1000000000000002E-2</v>
      </c>
      <c r="AU29" t="s">
        <v>2</v>
      </c>
      <c r="AV29">
        <v>0</v>
      </c>
      <c r="AW29">
        <v>2</v>
      </c>
      <c r="AX29">
        <v>221149867</v>
      </c>
      <c r="AY29">
        <v>1</v>
      </c>
      <c r="AZ29">
        <v>0</v>
      </c>
      <c r="BA29">
        <v>31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Y29*Source!I26</f>
        <v>0.18204000000000004</v>
      </c>
      <c r="CY29">
        <f t="shared" si="11"/>
        <v>734.5</v>
      </c>
      <c r="CZ29">
        <f t="shared" si="12"/>
        <v>734.5</v>
      </c>
      <c r="DA29">
        <f t="shared" si="13"/>
        <v>1</v>
      </c>
      <c r="DB29">
        <f t="shared" si="0"/>
        <v>30.11</v>
      </c>
      <c r="DC29">
        <f t="shared" si="1"/>
        <v>0</v>
      </c>
    </row>
    <row r="30" spans="1:107" x14ac:dyDescent="0.2">
      <c r="A30">
        <f>ROW(Source!A26)</f>
        <v>26</v>
      </c>
      <c r="B30">
        <v>221149739</v>
      </c>
      <c r="C30">
        <v>221149838</v>
      </c>
      <c r="D30">
        <v>217817103</v>
      </c>
      <c r="E30">
        <v>1</v>
      </c>
      <c r="F30">
        <v>1</v>
      </c>
      <c r="G30">
        <v>1</v>
      </c>
      <c r="H30">
        <v>3</v>
      </c>
      <c r="I30" t="s">
        <v>517</v>
      </c>
      <c r="J30" t="s">
        <v>518</v>
      </c>
      <c r="K30" t="s">
        <v>519</v>
      </c>
      <c r="L30">
        <v>1339</v>
      </c>
      <c r="N30">
        <v>1007</v>
      </c>
      <c r="O30" t="s">
        <v>27</v>
      </c>
      <c r="P30" t="s">
        <v>27</v>
      </c>
      <c r="Q30">
        <v>1</v>
      </c>
      <c r="W30">
        <v>0</v>
      </c>
      <c r="X30">
        <v>1027001924</v>
      </c>
      <c r="Y30">
        <v>0.14000000000000001</v>
      </c>
      <c r="AA30">
        <v>1287</v>
      </c>
      <c r="AB30">
        <v>0</v>
      </c>
      <c r="AC30">
        <v>0</v>
      </c>
      <c r="AD30">
        <v>0</v>
      </c>
      <c r="AE30">
        <v>1287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2</v>
      </c>
      <c r="AT30">
        <v>0.14000000000000001</v>
      </c>
      <c r="AU30" t="s">
        <v>2</v>
      </c>
      <c r="AV30">
        <v>0</v>
      </c>
      <c r="AW30">
        <v>2</v>
      </c>
      <c r="AX30">
        <v>221149870</v>
      </c>
      <c r="AY30">
        <v>1</v>
      </c>
      <c r="AZ30">
        <v>0</v>
      </c>
      <c r="BA30">
        <v>34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Y30*Source!I26</f>
        <v>0.62160000000000015</v>
      </c>
      <c r="CY30">
        <f t="shared" si="11"/>
        <v>1287</v>
      </c>
      <c r="CZ30">
        <f t="shared" si="12"/>
        <v>1287</v>
      </c>
      <c r="DA30">
        <f t="shared" si="13"/>
        <v>1</v>
      </c>
      <c r="DB30">
        <f t="shared" si="0"/>
        <v>180.18</v>
      </c>
      <c r="DC30">
        <f t="shared" si="1"/>
        <v>0</v>
      </c>
    </row>
    <row r="31" spans="1:107" x14ac:dyDescent="0.2">
      <c r="A31">
        <f>ROW(Source!A26)</f>
        <v>26</v>
      </c>
      <c r="B31">
        <v>221149739</v>
      </c>
      <c r="C31">
        <v>221149838</v>
      </c>
      <c r="D31">
        <v>217817291</v>
      </c>
      <c r="E31">
        <v>1</v>
      </c>
      <c r="F31">
        <v>1</v>
      </c>
      <c r="G31">
        <v>1</v>
      </c>
      <c r="H31">
        <v>3</v>
      </c>
      <c r="I31" t="s">
        <v>520</v>
      </c>
      <c r="J31" t="s">
        <v>521</v>
      </c>
      <c r="K31" t="s">
        <v>522</v>
      </c>
      <c r="L31">
        <v>1339</v>
      </c>
      <c r="N31">
        <v>1007</v>
      </c>
      <c r="O31" t="s">
        <v>27</v>
      </c>
      <c r="P31" t="s">
        <v>27</v>
      </c>
      <c r="Q31">
        <v>1</v>
      </c>
      <c r="W31">
        <v>0</v>
      </c>
      <c r="X31">
        <v>-1747078154</v>
      </c>
      <c r="Y31">
        <v>1.68</v>
      </c>
      <c r="AA31">
        <v>1056</v>
      </c>
      <c r="AB31">
        <v>0</v>
      </c>
      <c r="AC31">
        <v>0</v>
      </c>
      <c r="AD31">
        <v>0</v>
      </c>
      <c r="AE31">
        <v>1056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2</v>
      </c>
      <c r="AT31">
        <v>1.68</v>
      </c>
      <c r="AU31" t="s">
        <v>2</v>
      </c>
      <c r="AV31">
        <v>0</v>
      </c>
      <c r="AW31">
        <v>2</v>
      </c>
      <c r="AX31">
        <v>221149871</v>
      </c>
      <c r="AY31">
        <v>1</v>
      </c>
      <c r="AZ31">
        <v>0</v>
      </c>
      <c r="BA31">
        <v>35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Y31*Source!I26</f>
        <v>7.4592000000000001</v>
      </c>
      <c r="CY31">
        <f t="shared" si="11"/>
        <v>1056</v>
      </c>
      <c r="CZ31">
        <f t="shared" si="12"/>
        <v>1056</v>
      </c>
      <c r="DA31">
        <f t="shared" si="13"/>
        <v>1</v>
      </c>
      <c r="DB31">
        <f t="shared" si="0"/>
        <v>1774.08</v>
      </c>
      <c r="DC31">
        <f t="shared" si="1"/>
        <v>0</v>
      </c>
    </row>
    <row r="32" spans="1:107" x14ac:dyDescent="0.2">
      <c r="A32">
        <f>ROW(Source!A26)</f>
        <v>26</v>
      </c>
      <c r="B32">
        <v>221149739</v>
      </c>
      <c r="C32">
        <v>221149838</v>
      </c>
      <c r="D32">
        <v>217818484</v>
      </c>
      <c r="E32">
        <v>1</v>
      </c>
      <c r="F32">
        <v>1</v>
      </c>
      <c r="G32">
        <v>1</v>
      </c>
      <c r="H32">
        <v>3</v>
      </c>
      <c r="I32" t="s">
        <v>523</v>
      </c>
      <c r="J32" t="s">
        <v>524</v>
      </c>
      <c r="K32" t="s">
        <v>525</v>
      </c>
      <c r="L32">
        <v>1327</v>
      </c>
      <c r="N32">
        <v>1005</v>
      </c>
      <c r="O32" t="s">
        <v>526</v>
      </c>
      <c r="P32" t="s">
        <v>526</v>
      </c>
      <c r="Q32">
        <v>1</v>
      </c>
      <c r="W32">
        <v>0</v>
      </c>
      <c r="X32">
        <v>-216553885</v>
      </c>
      <c r="Y32">
        <v>74</v>
      </c>
      <c r="AA32">
        <v>35.53</v>
      </c>
      <c r="AB32">
        <v>0</v>
      </c>
      <c r="AC32">
        <v>0</v>
      </c>
      <c r="AD32">
        <v>0</v>
      </c>
      <c r="AE32">
        <v>35.53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2</v>
      </c>
      <c r="AT32">
        <v>74</v>
      </c>
      <c r="AU32" t="s">
        <v>2</v>
      </c>
      <c r="AV32">
        <v>0</v>
      </c>
      <c r="AW32">
        <v>2</v>
      </c>
      <c r="AX32">
        <v>221149872</v>
      </c>
      <c r="AY32">
        <v>1</v>
      </c>
      <c r="AZ32">
        <v>0</v>
      </c>
      <c r="BA32">
        <v>36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Y32*Source!I26</f>
        <v>328.56</v>
      </c>
      <c r="CY32">
        <f t="shared" si="11"/>
        <v>35.53</v>
      </c>
      <c r="CZ32">
        <f t="shared" si="12"/>
        <v>35.53</v>
      </c>
      <c r="DA32">
        <f t="shared" si="13"/>
        <v>1</v>
      </c>
      <c r="DB32">
        <f t="shared" si="0"/>
        <v>2629.22</v>
      </c>
      <c r="DC32">
        <f t="shared" si="1"/>
        <v>0</v>
      </c>
    </row>
    <row r="33" spans="1:107" x14ac:dyDescent="0.2">
      <c r="A33">
        <f>ROW(Source!A28)</f>
        <v>28</v>
      </c>
      <c r="B33">
        <v>221149739</v>
      </c>
      <c r="C33">
        <v>221149874</v>
      </c>
      <c r="D33">
        <v>217781598</v>
      </c>
      <c r="E33">
        <v>58</v>
      </c>
      <c r="F33">
        <v>1</v>
      </c>
      <c r="G33">
        <v>1</v>
      </c>
      <c r="H33">
        <v>1</v>
      </c>
      <c r="I33" t="s">
        <v>477</v>
      </c>
      <c r="J33" t="s">
        <v>2</v>
      </c>
      <c r="K33" t="s">
        <v>478</v>
      </c>
      <c r="L33">
        <v>1191</v>
      </c>
      <c r="N33">
        <v>74472246</v>
      </c>
      <c r="O33" t="s">
        <v>479</v>
      </c>
      <c r="P33" t="s">
        <v>479</v>
      </c>
      <c r="Q33">
        <v>1</v>
      </c>
      <c r="W33">
        <v>0</v>
      </c>
      <c r="X33">
        <v>-784637506</v>
      </c>
      <c r="Y33">
        <v>460</v>
      </c>
      <c r="AA33">
        <v>0</v>
      </c>
      <c r="AB33">
        <v>0</v>
      </c>
      <c r="AC33">
        <v>0</v>
      </c>
      <c r="AD33">
        <v>8.74</v>
      </c>
      <c r="AE33">
        <v>0</v>
      </c>
      <c r="AF33">
        <v>0</v>
      </c>
      <c r="AG33">
        <v>0</v>
      </c>
      <c r="AH33">
        <v>8.74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2</v>
      </c>
      <c r="AT33">
        <v>460</v>
      </c>
      <c r="AU33" t="s">
        <v>2</v>
      </c>
      <c r="AV33">
        <v>1</v>
      </c>
      <c r="AW33">
        <v>2</v>
      </c>
      <c r="AX33">
        <v>221149891</v>
      </c>
      <c r="AY33">
        <v>1</v>
      </c>
      <c r="AZ33">
        <v>0</v>
      </c>
      <c r="BA33">
        <v>37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Y33*Source!I28</f>
        <v>1591.6</v>
      </c>
      <c r="CY33">
        <f>AD33</f>
        <v>8.74</v>
      </c>
      <c r="CZ33">
        <f>AH33</f>
        <v>8.74</v>
      </c>
      <c r="DA33">
        <f>AL33</f>
        <v>1</v>
      </c>
      <c r="DB33">
        <f t="shared" ref="DB33:DB62" si="14">ROUND(ROUND(AT33*CZ33,2),6)</f>
        <v>4020.4</v>
      </c>
      <c r="DC33">
        <f t="shared" ref="DC33:DC62" si="15">ROUND(ROUND(AT33*AG33,2),6)</f>
        <v>0</v>
      </c>
    </row>
    <row r="34" spans="1:107" x14ac:dyDescent="0.2">
      <c r="A34">
        <f>ROW(Source!A28)</f>
        <v>28</v>
      </c>
      <c r="B34">
        <v>221149739</v>
      </c>
      <c r="C34">
        <v>221149874</v>
      </c>
      <c r="D34">
        <v>217781773</v>
      </c>
      <c r="E34">
        <v>58</v>
      </c>
      <c r="F34">
        <v>1</v>
      </c>
      <c r="G34">
        <v>1</v>
      </c>
      <c r="H34">
        <v>1</v>
      </c>
      <c r="I34" t="s">
        <v>480</v>
      </c>
      <c r="J34" t="s">
        <v>2</v>
      </c>
      <c r="K34" t="s">
        <v>481</v>
      </c>
      <c r="L34">
        <v>1191</v>
      </c>
      <c r="N34">
        <v>74472246</v>
      </c>
      <c r="O34" t="s">
        <v>479</v>
      </c>
      <c r="P34" t="s">
        <v>479</v>
      </c>
      <c r="Q34">
        <v>1</v>
      </c>
      <c r="W34">
        <v>0</v>
      </c>
      <c r="X34">
        <v>-1173606021</v>
      </c>
      <c r="Y34">
        <v>50.74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2</v>
      </c>
      <c r="AT34">
        <v>50.74</v>
      </c>
      <c r="AU34" t="s">
        <v>2</v>
      </c>
      <c r="AV34">
        <v>2</v>
      </c>
      <c r="AW34">
        <v>2</v>
      </c>
      <c r="AX34">
        <v>221149892</v>
      </c>
      <c r="AY34">
        <v>1</v>
      </c>
      <c r="AZ34">
        <v>0</v>
      </c>
      <c r="BA34">
        <v>38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Y34*Source!I28</f>
        <v>175.56040000000002</v>
      </c>
      <c r="CY34">
        <f>AD34</f>
        <v>0</v>
      </c>
      <c r="CZ34">
        <f>AH34</f>
        <v>0</v>
      </c>
      <c r="DA34">
        <f>AL34</f>
        <v>1</v>
      </c>
      <c r="DB34">
        <f t="shared" si="14"/>
        <v>0</v>
      </c>
      <c r="DC34">
        <f t="shared" si="15"/>
        <v>0</v>
      </c>
    </row>
    <row r="35" spans="1:107" x14ac:dyDescent="0.2">
      <c r="A35">
        <f>ROW(Source!A28)</f>
        <v>28</v>
      </c>
      <c r="B35">
        <v>221149739</v>
      </c>
      <c r="C35">
        <v>221149874</v>
      </c>
      <c r="D35">
        <v>217942484</v>
      </c>
      <c r="E35">
        <v>1</v>
      </c>
      <c r="F35">
        <v>1</v>
      </c>
      <c r="G35">
        <v>1</v>
      </c>
      <c r="H35">
        <v>2</v>
      </c>
      <c r="I35" t="s">
        <v>482</v>
      </c>
      <c r="J35" t="s">
        <v>483</v>
      </c>
      <c r="K35" t="s">
        <v>484</v>
      </c>
      <c r="L35">
        <v>1368</v>
      </c>
      <c r="N35">
        <v>1011</v>
      </c>
      <c r="O35" t="s">
        <v>485</v>
      </c>
      <c r="P35" t="s">
        <v>485</v>
      </c>
      <c r="Q35">
        <v>1</v>
      </c>
      <c r="W35">
        <v>0</v>
      </c>
      <c r="X35">
        <v>-1554407757</v>
      </c>
      <c r="Y35">
        <v>49.62</v>
      </c>
      <c r="AA35">
        <v>0</v>
      </c>
      <c r="AB35">
        <v>86.4</v>
      </c>
      <c r="AC35">
        <v>13.5</v>
      </c>
      <c r="AD35">
        <v>0</v>
      </c>
      <c r="AE35">
        <v>0</v>
      </c>
      <c r="AF35">
        <v>86.4</v>
      </c>
      <c r="AG35">
        <v>13.5</v>
      </c>
      <c r="AH35">
        <v>0</v>
      </c>
      <c r="AI35">
        <v>1</v>
      </c>
      <c r="AJ35">
        <v>1</v>
      </c>
      <c r="AK35">
        <v>1</v>
      </c>
      <c r="AL35">
        <v>1</v>
      </c>
      <c r="AN35">
        <v>0</v>
      </c>
      <c r="AO35">
        <v>1</v>
      </c>
      <c r="AP35">
        <v>0</v>
      </c>
      <c r="AQ35">
        <v>0</v>
      </c>
      <c r="AR35">
        <v>0</v>
      </c>
      <c r="AS35" t="s">
        <v>2</v>
      </c>
      <c r="AT35">
        <v>49.62</v>
      </c>
      <c r="AU35" t="s">
        <v>2</v>
      </c>
      <c r="AV35">
        <v>0</v>
      </c>
      <c r="AW35">
        <v>2</v>
      </c>
      <c r="AX35">
        <v>221149893</v>
      </c>
      <c r="AY35">
        <v>1</v>
      </c>
      <c r="AZ35">
        <v>0</v>
      </c>
      <c r="BA35">
        <v>39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Y35*Source!I28</f>
        <v>171.68519999999998</v>
      </c>
      <c r="CY35">
        <f t="shared" ref="CY35:CY40" si="16">AB35</f>
        <v>86.4</v>
      </c>
      <c r="CZ35">
        <f t="shared" ref="CZ35:CZ40" si="17">AF35</f>
        <v>86.4</v>
      </c>
      <c r="DA35">
        <f t="shared" ref="DA35:DA40" si="18">AJ35</f>
        <v>1</v>
      </c>
      <c r="DB35">
        <f t="shared" si="14"/>
        <v>4287.17</v>
      </c>
      <c r="DC35">
        <f t="shared" si="15"/>
        <v>669.87</v>
      </c>
    </row>
    <row r="36" spans="1:107" x14ac:dyDescent="0.2">
      <c r="A36">
        <f>ROW(Source!A28)</f>
        <v>28</v>
      </c>
      <c r="B36">
        <v>221149739</v>
      </c>
      <c r="C36">
        <v>221149874</v>
      </c>
      <c r="D36">
        <v>217942542</v>
      </c>
      <c r="E36">
        <v>1</v>
      </c>
      <c r="F36">
        <v>1</v>
      </c>
      <c r="G36">
        <v>1</v>
      </c>
      <c r="H36">
        <v>2</v>
      </c>
      <c r="I36" t="s">
        <v>486</v>
      </c>
      <c r="J36" t="s">
        <v>487</v>
      </c>
      <c r="K36" t="s">
        <v>488</v>
      </c>
      <c r="L36">
        <v>1368</v>
      </c>
      <c r="N36">
        <v>1011</v>
      </c>
      <c r="O36" t="s">
        <v>485</v>
      </c>
      <c r="P36" t="s">
        <v>485</v>
      </c>
      <c r="Q36">
        <v>1</v>
      </c>
      <c r="W36">
        <v>0</v>
      </c>
      <c r="X36">
        <v>30216853</v>
      </c>
      <c r="Y36">
        <v>0.35</v>
      </c>
      <c r="AA36">
        <v>0</v>
      </c>
      <c r="AB36">
        <v>115.4</v>
      </c>
      <c r="AC36">
        <v>13.5</v>
      </c>
      <c r="AD36">
        <v>0</v>
      </c>
      <c r="AE36">
        <v>0</v>
      </c>
      <c r="AF36">
        <v>115.4</v>
      </c>
      <c r="AG36">
        <v>13.5</v>
      </c>
      <c r="AH36">
        <v>0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2</v>
      </c>
      <c r="AT36">
        <v>0.35</v>
      </c>
      <c r="AU36" t="s">
        <v>2</v>
      </c>
      <c r="AV36">
        <v>0</v>
      </c>
      <c r="AW36">
        <v>2</v>
      </c>
      <c r="AX36">
        <v>221149894</v>
      </c>
      <c r="AY36">
        <v>1</v>
      </c>
      <c r="AZ36">
        <v>0</v>
      </c>
      <c r="BA36">
        <v>40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Y36*Source!I28</f>
        <v>1.2109999999999999</v>
      </c>
      <c r="CY36">
        <f t="shared" si="16"/>
        <v>115.4</v>
      </c>
      <c r="CZ36">
        <f t="shared" si="17"/>
        <v>115.4</v>
      </c>
      <c r="DA36">
        <f t="shared" si="18"/>
        <v>1</v>
      </c>
      <c r="DB36">
        <f t="shared" si="14"/>
        <v>40.39</v>
      </c>
      <c r="DC36">
        <f t="shared" si="15"/>
        <v>4.7300000000000004</v>
      </c>
    </row>
    <row r="37" spans="1:107" x14ac:dyDescent="0.2">
      <c r="A37">
        <f>ROW(Source!A28)</f>
        <v>28</v>
      </c>
      <c r="B37">
        <v>221149739</v>
      </c>
      <c r="C37">
        <v>221149874</v>
      </c>
      <c r="D37">
        <v>217942697</v>
      </c>
      <c r="E37">
        <v>1</v>
      </c>
      <c r="F37">
        <v>1</v>
      </c>
      <c r="G37">
        <v>1</v>
      </c>
      <c r="H37">
        <v>2</v>
      </c>
      <c r="I37" t="s">
        <v>489</v>
      </c>
      <c r="J37" t="s">
        <v>490</v>
      </c>
      <c r="K37" t="s">
        <v>491</v>
      </c>
      <c r="L37">
        <v>1368</v>
      </c>
      <c r="N37">
        <v>1011</v>
      </c>
      <c r="O37" t="s">
        <v>485</v>
      </c>
      <c r="P37" t="s">
        <v>485</v>
      </c>
      <c r="Q37">
        <v>1</v>
      </c>
      <c r="W37">
        <v>0</v>
      </c>
      <c r="X37">
        <v>-1845589996</v>
      </c>
      <c r="Y37">
        <v>0.25</v>
      </c>
      <c r="AA37">
        <v>0</v>
      </c>
      <c r="AB37">
        <v>89.99</v>
      </c>
      <c r="AC37">
        <v>10.06</v>
      </c>
      <c r="AD37">
        <v>0</v>
      </c>
      <c r="AE37">
        <v>0</v>
      </c>
      <c r="AF37">
        <v>89.99</v>
      </c>
      <c r="AG37">
        <v>10.06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2</v>
      </c>
      <c r="AT37">
        <v>0.25</v>
      </c>
      <c r="AU37" t="s">
        <v>2</v>
      </c>
      <c r="AV37">
        <v>0</v>
      </c>
      <c r="AW37">
        <v>2</v>
      </c>
      <c r="AX37">
        <v>221149895</v>
      </c>
      <c r="AY37">
        <v>1</v>
      </c>
      <c r="AZ37">
        <v>0</v>
      </c>
      <c r="BA37">
        <v>41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Y37*Source!I28</f>
        <v>0.86499999999999999</v>
      </c>
      <c r="CY37">
        <f t="shared" si="16"/>
        <v>89.99</v>
      </c>
      <c r="CZ37">
        <f t="shared" si="17"/>
        <v>89.99</v>
      </c>
      <c r="DA37">
        <f t="shared" si="18"/>
        <v>1</v>
      </c>
      <c r="DB37">
        <f t="shared" si="14"/>
        <v>22.5</v>
      </c>
      <c r="DC37">
        <f t="shared" si="15"/>
        <v>2.52</v>
      </c>
    </row>
    <row r="38" spans="1:107" x14ac:dyDescent="0.2">
      <c r="A38">
        <f>ROW(Source!A28)</f>
        <v>28</v>
      </c>
      <c r="B38">
        <v>221149739</v>
      </c>
      <c r="C38">
        <v>221149874</v>
      </c>
      <c r="D38">
        <v>217942818</v>
      </c>
      <c r="E38">
        <v>1</v>
      </c>
      <c r="F38">
        <v>1</v>
      </c>
      <c r="G38">
        <v>1</v>
      </c>
      <c r="H38">
        <v>2</v>
      </c>
      <c r="I38" t="s">
        <v>492</v>
      </c>
      <c r="J38" t="s">
        <v>493</v>
      </c>
      <c r="K38" t="s">
        <v>494</v>
      </c>
      <c r="L38">
        <v>1368</v>
      </c>
      <c r="N38">
        <v>1011</v>
      </c>
      <c r="O38" t="s">
        <v>485</v>
      </c>
      <c r="P38" t="s">
        <v>485</v>
      </c>
      <c r="Q38">
        <v>1</v>
      </c>
      <c r="W38">
        <v>0</v>
      </c>
      <c r="X38">
        <v>-1516880639</v>
      </c>
      <c r="Y38">
        <v>23</v>
      </c>
      <c r="AA38">
        <v>0</v>
      </c>
      <c r="AB38">
        <v>1.9</v>
      </c>
      <c r="AC38">
        <v>0</v>
      </c>
      <c r="AD38">
        <v>0</v>
      </c>
      <c r="AE38">
        <v>0</v>
      </c>
      <c r="AF38">
        <v>1.9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0</v>
      </c>
      <c r="AQ38">
        <v>0</v>
      </c>
      <c r="AR38">
        <v>0</v>
      </c>
      <c r="AS38" t="s">
        <v>2</v>
      </c>
      <c r="AT38">
        <v>23</v>
      </c>
      <c r="AU38" t="s">
        <v>2</v>
      </c>
      <c r="AV38">
        <v>0</v>
      </c>
      <c r="AW38">
        <v>2</v>
      </c>
      <c r="AX38">
        <v>221149896</v>
      </c>
      <c r="AY38">
        <v>1</v>
      </c>
      <c r="AZ38">
        <v>0</v>
      </c>
      <c r="BA38">
        <v>42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Y38*Source!I28</f>
        <v>79.58</v>
      </c>
      <c r="CY38">
        <f t="shared" si="16"/>
        <v>1.9</v>
      </c>
      <c r="CZ38">
        <f t="shared" si="17"/>
        <v>1.9</v>
      </c>
      <c r="DA38">
        <f t="shared" si="18"/>
        <v>1</v>
      </c>
      <c r="DB38">
        <f t="shared" si="14"/>
        <v>43.7</v>
      </c>
      <c r="DC38">
        <f t="shared" si="15"/>
        <v>0</v>
      </c>
    </row>
    <row r="39" spans="1:107" x14ac:dyDescent="0.2">
      <c r="A39">
        <f>ROW(Source!A28)</f>
        <v>28</v>
      </c>
      <c r="B39">
        <v>221149739</v>
      </c>
      <c r="C39">
        <v>221149874</v>
      </c>
      <c r="D39">
        <v>217943466</v>
      </c>
      <c r="E39">
        <v>1</v>
      </c>
      <c r="F39">
        <v>1</v>
      </c>
      <c r="G39">
        <v>1</v>
      </c>
      <c r="H39">
        <v>2</v>
      </c>
      <c r="I39" t="s">
        <v>495</v>
      </c>
      <c r="J39" t="s">
        <v>496</v>
      </c>
      <c r="K39" t="s">
        <v>497</v>
      </c>
      <c r="L39">
        <v>1368</v>
      </c>
      <c r="N39">
        <v>1011</v>
      </c>
      <c r="O39" t="s">
        <v>485</v>
      </c>
      <c r="P39" t="s">
        <v>485</v>
      </c>
      <c r="Q39">
        <v>1</v>
      </c>
      <c r="W39">
        <v>0</v>
      </c>
      <c r="X39">
        <v>1862470278</v>
      </c>
      <c r="Y39">
        <v>0.52</v>
      </c>
      <c r="AA39">
        <v>0</v>
      </c>
      <c r="AB39">
        <v>65.709999999999994</v>
      </c>
      <c r="AC39">
        <v>11.6</v>
      </c>
      <c r="AD39">
        <v>0</v>
      </c>
      <c r="AE39">
        <v>0</v>
      </c>
      <c r="AF39">
        <v>65.709999999999994</v>
      </c>
      <c r="AG39">
        <v>11.6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0</v>
      </c>
      <c r="AQ39">
        <v>0</v>
      </c>
      <c r="AR39">
        <v>0</v>
      </c>
      <c r="AS39" t="s">
        <v>2</v>
      </c>
      <c r="AT39">
        <v>0.52</v>
      </c>
      <c r="AU39" t="s">
        <v>2</v>
      </c>
      <c r="AV39">
        <v>0</v>
      </c>
      <c r="AW39">
        <v>2</v>
      </c>
      <c r="AX39">
        <v>221149897</v>
      </c>
      <c r="AY39">
        <v>1</v>
      </c>
      <c r="AZ39">
        <v>0</v>
      </c>
      <c r="BA39">
        <v>43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Y39*Source!I28</f>
        <v>1.7992000000000001</v>
      </c>
      <c r="CY39">
        <f t="shared" si="16"/>
        <v>65.709999999999994</v>
      </c>
      <c r="CZ39">
        <f t="shared" si="17"/>
        <v>65.709999999999994</v>
      </c>
      <c r="DA39">
        <f t="shared" si="18"/>
        <v>1</v>
      </c>
      <c r="DB39">
        <f t="shared" si="14"/>
        <v>34.17</v>
      </c>
      <c r="DC39">
        <f t="shared" si="15"/>
        <v>6.03</v>
      </c>
    </row>
    <row r="40" spans="1:107" x14ac:dyDescent="0.2">
      <c r="A40">
        <f>ROW(Source!A28)</f>
        <v>28</v>
      </c>
      <c r="B40">
        <v>221149739</v>
      </c>
      <c r="C40">
        <v>221149874</v>
      </c>
      <c r="D40">
        <v>217943676</v>
      </c>
      <c r="E40">
        <v>1</v>
      </c>
      <c r="F40">
        <v>1</v>
      </c>
      <c r="G40">
        <v>1</v>
      </c>
      <c r="H40">
        <v>2</v>
      </c>
      <c r="I40" t="s">
        <v>498</v>
      </c>
      <c r="J40" t="s">
        <v>499</v>
      </c>
      <c r="K40" t="s">
        <v>500</v>
      </c>
      <c r="L40">
        <v>1368</v>
      </c>
      <c r="N40">
        <v>1011</v>
      </c>
      <c r="O40" t="s">
        <v>485</v>
      </c>
      <c r="P40" t="s">
        <v>485</v>
      </c>
      <c r="Q40">
        <v>1</v>
      </c>
      <c r="W40">
        <v>0</v>
      </c>
      <c r="X40">
        <v>1778722274</v>
      </c>
      <c r="Y40">
        <v>280</v>
      </c>
      <c r="AA40">
        <v>0</v>
      </c>
      <c r="AB40">
        <v>8.1</v>
      </c>
      <c r="AC40">
        <v>0</v>
      </c>
      <c r="AD40">
        <v>0</v>
      </c>
      <c r="AE40">
        <v>0</v>
      </c>
      <c r="AF40">
        <v>8.1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0</v>
      </c>
      <c r="AQ40">
        <v>0</v>
      </c>
      <c r="AR40">
        <v>0</v>
      </c>
      <c r="AS40" t="s">
        <v>2</v>
      </c>
      <c r="AT40">
        <v>280</v>
      </c>
      <c r="AU40" t="s">
        <v>2</v>
      </c>
      <c r="AV40">
        <v>0</v>
      </c>
      <c r="AW40">
        <v>2</v>
      </c>
      <c r="AX40">
        <v>221149898</v>
      </c>
      <c r="AY40">
        <v>1</v>
      </c>
      <c r="AZ40">
        <v>0</v>
      </c>
      <c r="BA40">
        <v>44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Y40*Source!I28</f>
        <v>968.8</v>
      </c>
      <c r="CY40">
        <f t="shared" si="16"/>
        <v>8.1</v>
      </c>
      <c r="CZ40">
        <f t="shared" si="17"/>
        <v>8.1</v>
      </c>
      <c r="DA40">
        <f t="shared" si="18"/>
        <v>1</v>
      </c>
      <c r="DB40">
        <f t="shared" si="14"/>
        <v>2268</v>
      </c>
      <c r="DC40">
        <f t="shared" si="15"/>
        <v>0</v>
      </c>
    </row>
    <row r="41" spans="1:107" x14ac:dyDescent="0.2">
      <c r="A41">
        <f>ROW(Source!A28)</f>
        <v>28</v>
      </c>
      <c r="B41">
        <v>221149739</v>
      </c>
      <c r="C41">
        <v>221149874</v>
      </c>
      <c r="D41">
        <v>217793735</v>
      </c>
      <c r="E41">
        <v>1</v>
      </c>
      <c r="F41">
        <v>1</v>
      </c>
      <c r="G41">
        <v>1</v>
      </c>
      <c r="H41">
        <v>3</v>
      </c>
      <c r="I41" t="s">
        <v>501</v>
      </c>
      <c r="J41" t="s">
        <v>502</v>
      </c>
      <c r="K41" t="s">
        <v>503</v>
      </c>
      <c r="L41">
        <v>1339</v>
      </c>
      <c r="N41">
        <v>1007</v>
      </c>
      <c r="O41" t="s">
        <v>27</v>
      </c>
      <c r="P41" t="s">
        <v>27</v>
      </c>
      <c r="Q41">
        <v>1</v>
      </c>
      <c r="W41">
        <v>0</v>
      </c>
      <c r="X41">
        <v>-1033255509</v>
      </c>
      <c r="Y41">
        <v>6.2E-2</v>
      </c>
      <c r="AA41">
        <v>2.44</v>
      </c>
      <c r="AB41">
        <v>0</v>
      </c>
      <c r="AC41">
        <v>0</v>
      </c>
      <c r="AD41">
        <v>0</v>
      </c>
      <c r="AE41">
        <v>2.44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2</v>
      </c>
      <c r="AT41">
        <v>6.2E-2</v>
      </c>
      <c r="AU41" t="s">
        <v>2</v>
      </c>
      <c r="AV41">
        <v>0</v>
      </c>
      <c r="AW41">
        <v>2</v>
      </c>
      <c r="AX41">
        <v>221149899</v>
      </c>
      <c r="AY41">
        <v>1</v>
      </c>
      <c r="AZ41">
        <v>0</v>
      </c>
      <c r="BA41">
        <v>45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Y41*Source!I28</f>
        <v>0.21451999999999999</v>
      </c>
      <c r="CY41">
        <f t="shared" ref="CY41:CY48" si="19">AA41</f>
        <v>2.44</v>
      </c>
      <c r="CZ41">
        <f t="shared" ref="CZ41:CZ48" si="20">AE41</f>
        <v>2.44</v>
      </c>
      <c r="DA41">
        <f t="shared" ref="DA41:DA48" si="21">AI41</f>
        <v>1</v>
      </c>
      <c r="DB41">
        <f t="shared" si="14"/>
        <v>0.15</v>
      </c>
      <c r="DC41">
        <f t="shared" si="15"/>
        <v>0</v>
      </c>
    </row>
    <row r="42" spans="1:107" x14ac:dyDescent="0.2">
      <c r="A42">
        <f>ROW(Source!A28)</f>
        <v>28</v>
      </c>
      <c r="B42">
        <v>221149739</v>
      </c>
      <c r="C42">
        <v>221149874</v>
      </c>
      <c r="D42">
        <v>217794821</v>
      </c>
      <c r="E42">
        <v>1</v>
      </c>
      <c r="F42">
        <v>1</v>
      </c>
      <c r="G42">
        <v>1</v>
      </c>
      <c r="H42">
        <v>3</v>
      </c>
      <c r="I42" t="s">
        <v>504</v>
      </c>
      <c r="J42" t="s">
        <v>505</v>
      </c>
      <c r="K42" t="s">
        <v>506</v>
      </c>
      <c r="L42">
        <v>1348</v>
      </c>
      <c r="N42">
        <v>1009</v>
      </c>
      <c r="O42" t="s">
        <v>45</v>
      </c>
      <c r="P42" t="s">
        <v>45</v>
      </c>
      <c r="Q42">
        <v>1000</v>
      </c>
      <c r="W42">
        <v>0</v>
      </c>
      <c r="X42">
        <v>957516336</v>
      </c>
      <c r="Y42">
        <v>0.4</v>
      </c>
      <c r="AA42">
        <v>10315.01</v>
      </c>
      <c r="AB42">
        <v>0</v>
      </c>
      <c r="AC42">
        <v>0</v>
      </c>
      <c r="AD42">
        <v>0</v>
      </c>
      <c r="AE42">
        <v>10315.01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2</v>
      </c>
      <c r="AT42">
        <v>0.4</v>
      </c>
      <c r="AU42" t="s">
        <v>2</v>
      </c>
      <c r="AV42">
        <v>0</v>
      </c>
      <c r="AW42">
        <v>2</v>
      </c>
      <c r="AX42">
        <v>221149900</v>
      </c>
      <c r="AY42">
        <v>1</v>
      </c>
      <c r="AZ42">
        <v>0</v>
      </c>
      <c r="BA42">
        <v>46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Y42*Source!I28</f>
        <v>1.3840000000000001</v>
      </c>
      <c r="CY42">
        <f t="shared" si="19"/>
        <v>10315.01</v>
      </c>
      <c r="CZ42">
        <f t="shared" si="20"/>
        <v>10315.01</v>
      </c>
      <c r="DA42">
        <f t="shared" si="21"/>
        <v>1</v>
      </c>
      <c r="DB42">
        <f t="shared" si="14"/>
        <v>4126</v>
      </c>
      <c r="DC42">
        <f t="shared" si="15"/>
        <v>0</v>
      </c>
    </row>
    <row r="43" spans="1:107" x14ac:dyDescent="0.2">
      <c r="A43">
        <f>ROW(Source!A28)</f>
        <v>28</v>
      </c>
      <c r="B43">
        <v>221149739</v>
      </c>
      <c r="C43">
        <v>221149874</v>
      </c>
      <c r="D43">
        <v>217795969</v>
      </c>
      <c r="E43">
        <v>1</v>
      </c>
      <c r="F43">
        <v>1</v>
      </c>
      <c r="G43">
        <v>1</v>
      </c>
      <c r="H43">
        <v>3</v>
      </c>
      <c r="I43" t="s">
        <v>507</v>
      </c>
      <c r="J43" t="s">
        <v>508</v>
      </c>
      <c r="K43" t="s">
        <v>509</v>
      </c>
      <c r="L43">
        <v>1346</v>
      </c>
      <c r="N43">
        <v>1009</v>
      </c>
      <c r="O43" t="s">
        <v>510</v>
      </c>
      <c r="P43" t="s">
        <v>510</v>
      </c>
      <c r="Q43">
        <v>1</v>
      </c>
      <c r="W43">
        <v>0</v>
      </c>
      <c r="X43">
        <v>-1510251733</v>
      </c>
      <c r="Y43">
        <v>40</v>
      </c>
      <c r="AA43">
        <v>9.0399999999999991</v>
      </c>
      <c r="AB43">
        <v>0</v>
      </c>
      <c r="AC43">
        <v>0</v>
      </c>
      <c r="AD43">
        <v>0</v>
      </c>
      <c r="AE43">
        <v>9.0399999999999991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0</v>
      </c>
      <c r="AQ43">
        <v>0</v>
      </c>
      <c r="AR43">
        <v>0</v>
      </c>
      <c r="AS43" t="s">
        <v>2</v>
      </c>
      <c r="AT43">
        <v>40</v>
      </c>
      <c r="AU43" t="s">
        <v>2</v>
      </c>
      <c r="AV43">
        <v>0</v>
      </c>
      <c r="AW43">
        <v>2</v>
      </c>
      <c r="AX43">
        <v>221149901</v>
      </c>
      <c r="AY43">
        <v>1</v>
      </c>
      <c r="AZ43">
        <v>0</v>
      </c>
      <c r="BA43">
        <v>47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Y43*Source!I28</f>
        <v>138.4</v>
      </c>
      <c r="CY43">
        <f t="shared" si="19"/>
        <v>9.0399999999999991</v>
      </c>
      <c r="CZ43">
        <f t="shared" si="20"/>
        <v>9.0399999999999991</v>
      </c>
      <c r="DA43">
        <f t="shared" si="21"/>
        <v>1</v>
      </c>
      <c r="DB43">
        <f t="shared" si="14"/>
        <v>361.6</v>
      </c>
      <c r="DC43">
        <f t="shared" si="15"/>
        <v>0</v>
      </c>
    </row>
    <row r="44" spans="1:107" x14ac:dyDescent="0.2">
      <c r="A44">
        <f>ROW(Source!A28)</f>
        <v>28</v>
      </c>
      <c r="B44">
        <v>221149739</v>
      </c>
      <c r="C44">
        <v>221149874</v>
      </c>
      <c r="D44">
        <v>217796071</v>
      </c>
      <c r="E44">
        <v>1</v>
      </c>
      <c r="F44">
        <v>1</v>
      </c>
      <c r="G44">
        <v>1</v>
      </c>
      <c r="H44">
        <v>3</v>
      </c>
      <c r="I44" t="s">
        <v>511</v>
      </c>
      <c r="J44" t="s">
        <v>512</v>
      </c>
      <c r="K44" t="s">
        <v>513</v>
      </c>
      <c r="L44">
        <v>1348</v>
      </c>
      <c r="N44">
        <v>1009</v>
      </c>
      <c r="O44" t="s">
        <v>45</v>
      </c>
      <c r="P44" t="s">
        <v>45</v>
      </c>
      <c r="Q44">
        <v>1000</v>
      </c>
      <c r="W44">
        <v>0</v>
      </c>
      <c r="X44">
        <v>1408218975</v>
      </c>
      <c r="Y44">
        <v>2.5600000000000001E-2</v>
      </c>
      <c r="AA44">
        <v>11978</v>
      </c>
      <c r="AB44">
        <v>0</v>
      </c>
      <c r="AC44">
        <v>0</v>
      </c>
      <c r="AD44">
        <v>0</v>
      </c>
      <c r="AE44">
        <v>11978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2</v>
      </c>
      <c r="AT44">
        <v>2.5600000000000001E-2</v>
      </c>
      <c r="AU44" t="s">
        <v>2</v>
      </c>
      <c r="AV44">
        <v>0</v>
      </c>
      <c r="AW44">
        <v>2</v>
      </c>
      <c r="AX44">
        <v>221149902</v>
      </c>
      <c r="AY44">
        <v>1</v>
      </c>
      <c r="AZ44">
        <v>0</v>
      </c>
      <c r="BA44">
        <v>48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Y44*Source!I28</f>
        <v>8.8576000000000002E-2</v>
      </c>
      <c r="CY44">
        <f t="shared" si="19"/>
        <v>11978</v>
      </c>
      <c r="CZ44">
        <f t="shared" si="20"/>
        <v>11978</v>
      </c>
      <c r="DA44">
        <f t="shared" si="21"/>
        <v>1</v>
      </c>
      <c r="DB44">
        <f t="shared" si="14"/>
        <v>306.64</v>
      </c>
      <c r="DC44">
        <f t="shared" si="15"/>
        <v>0</v>
      </c>
    </row>
    <row r="45" spans="1:107" x14ac:dyDescent="0.2">
      <c r="A45">
        <f>ROW(Source!A28)</f>
        <v>28</v>
      </c>
      <c r="B45">
        <v>221149739</v>
      </c>
      <c r="C45">
        <v>221149874</v>
      </c>
      <c r="D45">
        <v>217798156</v>
      </c>
      <c r="E45">
        <v>1</v>
      </c>
      <c r="F45">
        <v>1</v>
      </c>
      <c r="G45">
        <v>1</v>
      </c>
      <c r="H45">
        <v>3</v>
      </c>
      <c r="I45" t="s">
        <v>514</v>
      </c>
      <c r="J45" t="s">
        <v>515</v>
      </c>
      <c r="K45" t="s">
        <v>516</v>
      </c>
      <c r="L45">
        <v>1348</v>
      </c>
      <c r="N45">
        <v>1009</v>
      </c>
      <c r="O45" t="s">
        <v>45</v>
      </c>
      <c r="P45" t="s">
        <v>45</v>
      </c>
      <c r="Q45">
        <v>1000</v>
      </c>
      <c r="W45">
        <v>0</v>
      </c>
      <c r="X45">
        <v>1324612615</v>
      </c>
      <c r="Y45">
        <v>0.02</v>
      </c>
      <c r="AA45">
        <v>734.5</v>
      </c>
      <c r="AB45">
        <v>0</v>
      </c>
      <c r="AC45">
        <v>0</v>
      </c>
      <c r="AD45">
        <v>0</v>
      </c>
      <c r="AE45">
        <v>734.5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2</v>
      </c>
      <c r="AT45">
        <v>0.02</v>
      </c>
      <c r="AU45" t="s">
        <v>2</v>
      </c>
      <c r="AV45">
        <v>0</v>
      </c>
      <c r="AW45">
        <v>2</v>
      </c>
      <c r="AX45">
        <v>221149903</v>
      </c>
      <c r="AY45">
        <v>1</v>
      </c>
      <c r="AZ45">
        <v>0</v>
      </c>
      <c r="BA45">
        <v>49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Y45*Source!I28</f>
        <v>6.9199999999999998E-2</v>
      </c>
      <c r="CY45">
        <f t="shared" si="19"/>
        <v>734.5</v>
      </c>
      <c r="CZ45">
        <f t="shared" si="20"/>
        <v>734.5</v>
      </c>
      <c r="DA45">
        <f t="shared" si="21"/>
        <v>1</v>
      </c>
      <c r="DB45">
        <f t="shared" si="14"/>
        <v>14.69</v>
      </c>
      <c r="DC45">
        <f t="shared" si="15"/>
        <v>0</v>
      </c>
    </row>
    <row r="46" spans="1:107" x14ac:dyDescent="0.2">
      <c r="A46">
        <f>ROW(Source!A28)</f>
        <v>28</v>
      </c>
      <c r="B46">
        <v>221149739</v>
      </c>
      <c r="C46">
        <v>221149874</v>
      </c>
      <c r="D46">
        <v>217817103</v>
      </c>
      <c r="E46">
        <v>1</v>
      </c>
      <c r="F46">
        <v>1</v>
      </c>
      <c r="G46">
        <v>1</v>
      </c>
      <c r="H46">
        <v>3</v>
      </c>
      <c r="I46" t="s">
        <v>517</v>
      </c>
      <c r="J46" t="s">
        <v>518</v>
      </c>
      <c r="K46" t="s">
        <v>519</v>
      </c>
      <c r="L46">
        <v>1339</v>
      </c>
      <c r="N46">
        <v>1007</v>
      </c>
      <c r="O46" t="s">
        <v>27</v>
      </c>
      <c r="P46" t="s">
        <v>27</v>
      </c>
      <c r="Q46">
        <v>1</v>
      </c>
      <c r="W46">
        <v>0</v>
      </c>
      <c r="X46">
        <v>1027001924</v>
      </c>
      <c r="Y46">
        <v>7.0000000000000007E-2</v>
      </c>
      <c r="AA46">
        <v>1287</v>
      </c>
      <c r="AB46">
        <v>0</v>
      </c>
      <c r="AC46">
        <v>0</v>
      </c>
      <c r="AD46">
        <v>0</v>
      </c>
      <c r="AE46">
        <v>1287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2</v>
      </c>
      <c r="AT46">
        <v>7.0000000000000007E-2</v>
      </c>
      <c r="AU46" t="s">
        <v>2</v>
      </c>
      <c r="AV46">
        <v>0</v>
      </c>
      <c r="AW46">
        <v>2</v>
      </c>
      <c r="AX46">
        <v>221149906</v>
      </c>
      <c r="AY46">
        <v>1</v>
      </c>
      <c r="AZ46">
        <v>0</v>
      </c>
      <c r="BA46">
        <v>52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Y46*Source!I28</f>
        <v>0.24220000000000003</v>
      </c>
      <c r="CY46">
        <f t="shared" si="19"/>
        <v>1287</v>
      </c>
      <c r="CZ46">
        <f t="shared" si="20"/>
        <v>1287</v>
      </c>
      <c r="DA46">
        <f t="shared" si="21"/>
        <v>1</v>
      </c>
      <c r="DB46">
        <f t="shared" si="14"/>
        <v>90.09</v>
      </c>
      <c r="DC46">
        <f t="shared" si="15"/>
        <v>0</v>
      </c>
    </row>
    <row r="47" spans="1:107" x14ac:dyDescent="0.2">
      <c r="A47">
        <f>ROW(Source!A28)</f>
        <v>28</v>
      </c>
      <c r="B47">
        <v>221149739</v>
      </c>
      <c r="C47">
        <v>221149874</v>
      </c>
      <c r="D47">
        <v>217817291</v>
      </c>
      <c r="E47">
        <v>1</v>
      </c>
      <c r="F47">
        <v>1</v>
      </c>
      <c r="G47">
        <v>1</v>
      </c>
      <c r="H47">
        <v>3</v>
      </c>
      <c r="I47" t="s">
        <v>520</v>
      </c>
      <c r="J47" t="s">
        <v>521</v>
      </c>
      <c r="K47" t="s">
        <v>522</v>
      </c>
      <c r="L47">
        <v>1339</v>
      </c>
      <c r="N47">
        <v>1007</v>
      </c>
      <c r="O47" t="s">
        <v>27</v>
      </c>
      <c r="P47" t="s">
        <v>27</v>
      </c>
      <c r="Q47">
        <v>1</v>
      </c>
      <c r="W47">
        <v>0</v>
      </c>
      <c r="X47">
        <v>-1747078154</v>
      </c>
      <c r="Y47">
        <v>0.77</v>
      </c>
      <c r="AA47">
        <v>1056</v>
      </c>
      <c r="AB47">
        <v>0</v>
      </c>
      <c r="AC47">
        <v>0</v>
      </c>
      <c r="AD47">
        <v>0</v>
      </c>
      <c r="AE47">
        <v>1056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N47">
        <v>0</v>
      </c>
      <c r="AO47">
        <v>1</v>
      </c>
      <c r="AP47">
        <v>0</v>
      </c>
      <c r="AQ47">
        <v>0</v>
      </c>
      <c r="AR47">
        <v>0</v>
      </c>
      <c r="AS47" t="s">
        <v>2</v>
      </c>
      <c r="AT47">
        <v>0.77</v>
      </c>
      <c r="AU47" t="s">
        <v>2</v>
      </c>
      <c r="AV47">
        <v>0</v>
      </c>
      <c r="AW47">
        <v>2</v>
      </c>
      <c r="AX47">
        <v>221149907</v>
      </c>
      <c r="AY47">
        <v>1</v>
      </c>
      <c r="AZ47">
        <v>0</v>
      </c>
      <c r="BA47">
        <v>53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Y47*Source!I28</f>
        <v>2.6642000000000001</v>
      </c>
      <c r="CY47">
        <f t="shared" si="19"/>
        <v>1056</v>
      </c>
      <c r="CZ47">
        <f t="shared" si="20"/>
        <v>1056</v>
      </c>
      <c r="DA47">
        <f t="shared" si="21"/>
        <v>1</v>
      </c>
      <c r="DB47">
        <f t="shared" si="14"/>
        <v>813.12</v>
      </c>
      <c r="DC47">
        <f t="shared" si="15"/>
        <v>0</v>
      </c>
    </row>
    <row r="48" spans="1:107" x14ac:dyDescent="0.2">
      <c r="A48">
        <f>ROW(Source!A28)</f>
        <v>28</v>
      </c>
      <c r="B48">
        <v>221149739</v>
      </c>
      <c r="C48">
        <v>221149874</v>
      </c>
      <c r="D48">
        <v>217818484</v>
      </c>
      <c r="E48">
        <v>1</v>
      </c>
      <c r="F48">
        <v>1</v>
      </c>
      <c r="G48">
        <v>1</v>
      </c>
      <c r="H48">
        <v>3</v>
      </c>
      <c r="I48" t="s">
        <v>523</v>
      </c>
      <c r="J48" t="s">
        <v>524</v>
      </c>
      <c r="K48" t="s">
        <v>525</v>
      </c>
      <c r="L48">
        <v>1327</v>
      </c>
      <c r="N48">
        <v>1005</v>
      </c>
      <c r="O48" t="s">
        <v>526</v>
      </c>
      <c r="P48" t="s">
        <v>526</v>
      </c>
      <c r="Q48">
        <v>1</v>
      </c>
      <c r="W48">
        <v>0</v>
      </c>
      <c r="X48">
        <v>-216553885</v>
      </c>
      <c r="Y48">
        <v>37</v>
      </c>
      <c r="AA48">
        <v>35.53</v>
      </c>
      <c r="AB48">
        <v>0</v>
      </c>
      <c r="AC48">
        <v>0</v>
      </c>
      <c r="AD48">
        <v>0</v>
      </c>
      <c r="AE48">
        <v>35.53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0</v>
      </c>
      <c r="AQ48">
        <v>0</v>
      </c>
      <c r="AR48">
        <v>0</v>
      </c>
      <c r="AS48" t="s">
        <v>2</v>
      </c>
      <c r="AT48">
        <v>37</v>
      </c>
      <c r="AU48" t="s">
        <v>2</v>
      </c>
      <c r="AV48">
        <v>0</v>
      </c>
      <c r="AW48">
        <v>2</v>
      </c>
      <c r="AX48">
        <v>221149908</v>
      </c>
      <c r="AY48">
        <v>1</v>
      </c>
      <c r="AZ48">
        <v>0</v>
      </c>
      <c r="BA48">
        <v>54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Y48*Source!I28</f>
        <v>128.02000000000001</v>
      </c>
      <c r="CY48">
        <f t="shared" si="19"/>
        <v>35.53</v>
      </c>
      <c r="CZ48">
        <f t="shared" si="20"/>
        <v>35.53</v>
      </c>
      <c r="DA48">
        <f t="shared" si="21"/>
        <v>1</v>
      </c>
      <c r="DB48">
        <f t="shared" si="14"/>
        <v>1314.61</v>
      </c>
      <c r="DC48">
        <f t="shared" si="15"/>
        <v>0</v>
      </c>
    </row>
    <row r="49" spans="1:107" x14ac:dyDescent="0.2">
      <c r="A49">
        <f>ROW(Source!A30)</f>
        <v>30</v>
      </c>
      <c r="B49">
        <v>221149739</v>
      </c>
      <c r="C49">
        <v>221149910</v>
      </c>
      <c r="D49">
        <v>217781596</v>
      </c>
      <c r="E49">
        <v>58</v>
      </c>
      <c r="F49">
        <v>1</v>
      </c>
      <c r="G49">
        <v>1</v>
      </c>
      <c r="H49">
        <v>1</v>
      </c>
      <c r="I49" t="s">
        <v>527</v>
      </c>
      <c r="J49" t="s">
        <v>2</v>
      </c>
      <c r="K49" t="s">
        <v>528</v>
      </c>
      <c r="L49">
        <v>1191</v>
      </c>
      <c r="N49">
        <v>74472246</v>
      </c>
      <c r="O49" t="s">
        <v>479</v>
      </c>
      <c r="P49" t="s">
        <v>479</v>
      </c>
      <c r="Q49">
        <v>1</v>
      </c>
      <c r="W49">
        <v>0</v>
      </c>
      <c r="X49">
        <v>1010519658</v>
      </c>
      <c r="Y49">
        <v>29.78</v>
      </c>
      <c r="AA49">
        <v>0</v>
      </c>
      <c r="AB49">
        <v>0</v>
      </c>
      <c r="AC49">
        <v>0</v>
      </c>
      <c r="AD49">
        <v>8.64</v>
      </c>
      <c r="AE49">
        <v>0</v>
      </c>
      <c r="AF49">
        <v>0</v>
      </c>
      <c r="AG49">
        <v>0</v>
      </c>
      <c r="AH49">
        <v>8.64</v>
      </c>
      <c r="AI49">
        <v>1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0</v>
      </c>
      <c r="AQ49">
        <v>0</v>
      </c>
      <c r="AR49">
        <v>0</v>
      </c>
      <c r="AS49" t="s">
        <v>2</v>
      </c>
      <c r="AT49">
        <v>29.78</v>
      </c>
      <c r="AU49" t="s">
        <v>2</v>
      </c>
      <c r="AV49">
        <v>1</v>
      </c>
      <c r="AW49">
        <v>2</v>
      </c>
      <c r="AX49">
        <v>221149917</v>
      </c>
      <c r="AY49">
        <v>1</v>
      </c>
      <c r="AZ49">
        <v>0</v>
      </c>
      <c r="BA49">
        <v>55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Y49*Source!I30</f>
        <v>691.5511600000001</v>
      </c>
      <c r="CY49">
        <f>AD49</f>
        <v>8.64</v>
      </c>
      <c r="CZ49">
        <f>AH49</f>
        <v>8.64</v>
      </c>
      <c r="DA49">
        <f>AL49</f>
        <v>1</v>
      </c>
      <c r="DB49">
        <f t="shared" si="14"/>
        <v>257.3</v>
      </c>
      <c r="DC49">
        <f t="shared" si="15"/>
        <v>0</v>
      </c>
    </row>
    <row r="50" spans="1:107" x14ac:dyDescent="0.2">
      <c r="A50">
        <f>ROW(Source!A30)</f>
        <v>30</v>
      </c>
      <c r="B50">
        <v>221149739</v>
      </c>
      <c r="C50">
        <v>221149910</v>
      </c>
      <c r="D50">
        <v>217781773</v>
      </c>
      <c r="E50">
        <v>58</v>
      </c>
      <c r="F50">
        <v>1</v>
      </c>
      <c r="G50">
        <v>1</v>
      </c>
      <c r="H50">
        <v>1</v>
      </c>
      <c r="I50" t="s">
        <v>480</v>
      </c>
      <c r="J50" t="s">
        <v>2</v>
      </c>
      <c r="K50" t="s">
        <v>481</v>
      </c>
      <c r="L50">
        <v>1191</v>
      </c>
      <c r="N50">
        <v>74472246</v>
      </c>
      <c r="O50" t="s">
        <v>479</v>
      </c>
      <c r="P50" t="s">
        <v>479</v>
      </c>
      <c r="Q50">
        <v>1</v>
      </c>
      <c r="W50">
        <v>0</v>
      </c>
      <c r="X50">
        <v>-1173606021</v>
      </c>
      <c r="Y50">
        <v>0.57999999999999996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2</v>
      </c>
      <c r="AT50">
        <v>0.57999999999999996</v>
      </c>
      <c r="AU50" t="s">
        <v>2</v>
      </c>
      <c r="AV50">
        <v>2</v>
      </c>
      <c r="AW50">
        <v>2</v>
      </c>
      <c r="AX50">
        <v>221149918</v>
      </c>
      <c r="AY50">
        <v>1</v>
      </c>
      <c r="AZ50">
        <v>0</v>
      </c>
      <c r="BA50">
        <v>56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Y50*Source!I30</f>
        <v>13.46876</v>
      </c>
      <c r="CY50">
        <f>AD50</f>
        <v>0</v>
      </c>
      <c r="CZ50">
        <f>AH50</f>
        <v>0</v>
      </c>
      <c r="DA50">
        <f>AL50</f>
        <v>1</v>
      </c>
      <c r="DB50">
        <f t="shared" si="14"/>
        <v>0</v>
      </c>
      <c r="DC50">
        <f t="shared" si="15"/>
        <v>0</v>
      </c>
    </row>
    <row r="51" spans="1:107" x14ac:dyDescent="0.2">
      <c r="A51">
        <f>ROW(Source!A30)</f>
        <v>30</v>
      </c>
      <c r="B51">
        <v>221149739</v>
      </c>
      <c r="C51">
        <v>221149910</v>
      </c>
      <c r="D51">
        <v>217942484</v>
      </c>
      <c r="E51">
        <v>1</v>
      </c>
      <c r="F51">
        <v>1</v>
      </c>
      <c r="G51">
        <v>1</v>
      </c>
      <c r="H51">
        <v>2</v>
      </c>
      <c r="I51" t="s">
        <v>482</v>
      </c>
      <c r="J51" t="s">
        <v>483</v>
      </c>
      <c r="K51" t="s">
        <v>484</v>
      </c>
      <c r="L51">
        <v>1368</v>
      </c>
      <c r="N51">
        <v>1011</v>
      </c>
      <c r="O51" t="s">
        <v>485</v>
      </c>
      <c r="P51" t="s">
        <v>485</v>
      </c>
      <c r="Q51">
        <v>1</v>
      </c>
      <c r="W51">
        <v>0</v>
      </c>
      <c r="X51">
        <v>-1554407757</v>
      </c>
      <c r="Y51">
        <v>0.36</v>
      </c>
      <c r="AA51">
        <v>0</v>
      </c>
      <c r="AB51">
        <v>86.4</v>
      </c>
      <c r="AC51">
        <v>13.5</v>
      </c>
      <c r="AD51">
        <v>0</v>
      </c>
      <c r="AE51">
        <v>0</v>
      </c>
      <c r="AF51">
        <v>86.4</v>
      </c>
      <c r="AG51">
        <v>13.5</v>
      </c>
      <c r="AH51">
        <v>0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2</v>
      </c>
      <c r="AT51">
        <v>0.36</v>
      </c>
      <c r="AU51" t="s">
        <v>2</v>
      </c>
      <c r="AV51">
        <v>0</v>
      </c>
      <c r="AW51">
        <v>2</v>
      </c>
      <c r="AX51">
        <v>221149919</v>
      </c>
      <c r="AY51">
        <v>1</v>
      </c>
      <c r="AZ51">
        <v>0</v>
      </c>
      <c r="BA51">
        <v>57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Y51*Source!I30</f>
        <v>8.3599200000000007</v>
      </c>
      <c r="CY51">
        <f>AB51</f>
        <v>86.4</v>
      </c>
      <c r="CZ51">
        <f>AF51</f>
        <v>86.4</v>
      </c>
      <c r="DA51">
        <f>AJ51</f>
        <v>1</v>
      </c>
      <c r="DB51">
        <f t="shared" si="14"/>
        <v>31.1</v>
      </c>
      <c r="DC51">
        <f t="shared" si="15"/>
        <v>4.8600000000000003</v>
      </c>
    </row>
    <row r="52" spans="1:107" x14ac:dyDescent="0.2">
      <c r="A52">
        <f>ROW(Source!A30)</f>
        <v>30</v>
      </c>
      <c r="B52">
        <v>221149739</v>
      </c>
      <c r="C52">
        <v>221149910</v>
      </c>
      <c r="D52">
        <v>217942542</v>
      </c>
      <c r="E52">
        <v>1</v>
      </c>
      <c r="F52">
        <v>1</v>
      </c>
      <c r="G52">
        <v>1</v>
      </c>
      <c r="H52">
        <v>2</v>
      </c>
      <c r="I52" t="s">
        <v>486</v>
      </c>
      <c r="J52" t="s">
        <v>487</v>
      </c>
      <c r="K52" t="s">
        <v>488</v>
      </c>
      <c r="L52">
        <v>1368</v>
      </c>
      <c r="N52">
        <v>1011</v>
      </c>
      <c r="O52" t="s">
        <v>485</v>
      </c>
      <c r="P52" t="s">
        <v>485</v>
      </c>
      <c r="Q52">
        <v>1</v>
      </c>
      <c r="W52">
        <v>0</v>
      </c>
      <c r="X52">
        <v>30216853</v>
      </c>
      <c r="Y52">
        <v>0.09</v>
      </c>
      <c r="AA52">
        <v>0</v>
      </c>
      <c r="AB52">
        <v>115.4</v>
      </c>
      <c r="AC52">
        <v>13.5</v>
      </c>
      <c r="AD52">
        <v>0</v>
      </c>
      <c r="AE52">
        <v>0</v>
      </c>
      <c r="AF52">
        <v>115.4</v>
      </c>
      <c r="AG52">
        <v>13.5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0</v>
      </c>
      <c r="AQ52">
        <v>0</v>
      </c>
      <c r="AR52">
        <v>0</v>
      </c>
      <c r="AS52" t="s">
        <v>2</v>
      </c>
      <c r="AT52">
        <v>0.09</v>
      </c>
      <c r="AU52" t="s">
        <v>2</v>
      </c>
      <c r="AV52">
        <v>0</v>
      </c>
      <c r="AW52">
        <v>2</v>
      </c>
      <c r="AX52">
        <v>221149920</v>
      </c>
      <c r="AY52">
        <v>1</v>
      </c>
      <c r="AZ52">
        <v>0</v>
      </c>
      <c r="BA52">
        <v>58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Y52*Source!I30</f>
        <v>2.0899800000000002</v>
      </c>
      <c r="CY52">
        <f>AB52</f>
        <v>115.4</v>
      </c>
      <c r="CZ52">
        <f>AF52</f>
        <v>115.4</v>
      </c>
      <c r="DA52">
        <f>AJ52</f>
        <v>1</v>
      </c>
      <c r="DB52">
        <f t="shared" si="14"/>
        <v>10.39</v>
      </c>
      <c r="DC52">
        <f t="shared" si="15"/>
        <v>1.22</v>
      </c>
    </row>
    <row r="53" spans="1:107" x14ac:dyDescent="0.2">
      <c r="A53">
        <f>ROW(Source!A30)</f>
        <v>30</v>
      </c>
      <c r="B53">
        <v>221149739</v>
      </c>
      <c r="C53">
        <v>221149910</v>
      </c>
      <c r="D53">
        <v>217943466</v>
      </c>
      <c r="E53">
        <v>1</v>
      </c>
      <c r="F53">
        <v>1</v>
      </c>
      <c r="G53">
        <v>1</v>
      </c>
      <c r="H53">
        <v>2</v>
      </c>
      <c r="I53" t="s">
        <v>495</v>
      </c>
      <c r="J53" t="s">
        <v>496</v>
      </c>
      <c r="K53" t="s">
        <v>497</v>
      </c>
      <c r="L53">
        <v>1368</v>
      </c>
      <c r="N53">
        <v>1011</v>
      </c>
      <c r="O53" t="s">
        <v>485</v>
      </c>
      <c r="P53" t="s">
        <v>485</v>
      </c>
      <c r="Q53">
        <v>1</v>
      </c>
      <c r="W53">
        <v>0</v>
      </c>
      <c r="X53">
        <v>1862470278</v>
      </c>
      <c r="Y53">
        <v>0.13</v>
      </c>
      <c r="AA53">
        <v>0</v>
      </c>
      <c r="AB53">
        <v>65.709999999999994</v>
      </c>
      <c r="AC53">
        <v>11.6</v>
      </c>
      <c r="AD53">
        <v>0</v>
      </c>
      <c r="AE53">
        <v>0</v>
      </c>
      <c r="AF53">
        <v>65.709999999999994</v>
      </c>
      <c r="AG53">
        <v>11.6</v>
      </c>
      <c r="AH53">
        <v>0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0</v>
      </c>
      <c r="AQ53">
        <v>0</v>
      </c>
      <c r="AR53">
        <v>0</v>
      </c>
      <c r="AS53" t="s">
        <v>2</v>
      </c>
      <c r="AT53">
        <v>0.13</v>
      </c>
      <c r="AU53" t="s">
        <v>2</v>
      </c>
      <c r="AV53">
        <v>0</v>
      </c>
      <c r="AW53">
        <v>2</v>
      </c>
      <c r="AX53">
        <v>221149921</v>
      </c>
      <c r="AY53">
        <v>1</v>
      </c>
      <c r="AZ53">
        <v>0</v>
      </c>
      <c r="BA53">
        <v>59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Y53*Source!I30</f>
        <v>3.0188600000000001</v>
      </c>
      <c r="CY53">
        <f>AB53</f>
        <v>65.709999999999994</v>
      </c>
      <c r="CZ53">
        <f>AF53</f>
        <v>65.709999999999994</v>
      </c>
      <c r="DA53">
        <f>AJ53</f>
        <v>1</v>
      </c>
      <c r="DB53">
        <f t="shared" si="14"/>
        <v>8.5399999999999991</v>
      </c>
      <c r="DC53">
        <f t="shared" si="15"/>
        <v>1.51</v>
      </c>
    </row>
    <row r="54" spans="1:107" x14ac:dyDescent="0.2">
      <c r="A54">
        <f>ROW(Source!A30)</f>
        <v>30</v>
      </c>
      <c r="B54">
        <v>221149739</v>
      </c>
      <c r="C54">
        <v>221149910</v>
      </c>
      <c r="D54">
        <v>217813062</v>
      </c>
      <c r="E54">
        <v>1</v>
      </c>
      <c r="F54">
        <v>1</v>
      </c>
      <c r="G54">
        <v>1</v>
      </c>
      <c r="H54">
        <v>3</v>
      </c>
      <c r="I54" t="s">
        <v>529</v>
      </c>
      <c r="J54" t="s">
        <v>530</v>
      </c>
      <c r="K54" t="s">
        <v>531</v>
      </c>
      <c r="L54">
        <v>1348</v>
      </c>
      <c r="N54">
        <v>1009</v>
      </c>
      <c r="O54" t="s">
        <v>45</v>
      </c>
      <c r="P54" t="s">
        <v>45</v>
      </c>
      <c r="Q54">
        <v>1000</v>
      </c>
      <c r="W54">
        <v>0</v>
      </c>
      <c r="X54">
        <v>780491613</v>
      </c>
      <c r="Y54">
        <v>4.0000000000000001E-3</v>
      </c>
      <c r="AA54">
        <v>10200</v>
      </c>
      <c r="AB54">
        <v>0</v>
      </c>
      <c r="AC54">
        <v>0</v>
      </c>
      <c r="AD54">
        <v>0</v>
      </c>
      <c r="AE54">
        <v>10200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0</v>
      </c>
      <c r="AQ54">
        <v>0</v>
      </c>
      <c r="AR54">
        <v>0</v>
      </c>
      <c r="AS54" t="s">
        <v>2</v>
      </c>
      <c r="AT54">
        <v>4.0000000000000001E-3</v>
      </c>
      <c r="AU54" t="s">
        <v>2</v>
      </c>
      <c r="AV54">
        <v>0</v>
      </c>
      <c r="AW54">
        <v>2</v>
      </c>
      <c r="AX54">
        <v>221149922</v>
      </c>
      <c r="AY54">
        <v>1</v>
      </c>
      <c r="AZ54">
        <v>0</v>
      </c>
      <c r="BA54">
        <v>60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Y54*Source!I30</f>
        <v>9.2888000000000012E-2</v>
      </c>
      <c r="CY54">
        <f>AA54</f>
        <v>10200</v>
      </c>
      <c r="CZ54">
        <f>AE54</f>
        <v>10200</v>
      </c>
      <c r="DA54">
        <f>AI54</f>
        <v>1</v>
      </c>
      <c r="DB54">
        <f t="shared" si="14"/>
        <v>40.799999999999997</v>
      </c>
      <c r="DC54">
        <f t="shared" si="15"/>
        <v>0</v>
      </c>
    </row>
    <row r="55" spans="1:107" x14ac:dyDescent="0.2">
      <c r="A55">
        <f>ROW(Source!A39)</f>
        <v>39</v>
      </c>
      <c r="B55">
        <v>221149739</v>
      </c>
      <c r="C55">
        <v>221149932</v>
      </c>
      <c r="D55">
        <v>217781610</v>
      </c>
      <c r="E55">
        <v>58</v>
      </c>
      <c r="F55">
        <v>1</v>
      </c>
      <c r="G55">
        <v>1</v>
      </c>
      <c r="H55">
        <v>1</v>
      </c>
      <c r="I55" t="s">
        <v>532</v>
      </c>
      <c r="J55" t="s">
        <v>2</v>
      </c>
      <c r="K55" t="s">
        <v>533</v>
      </c>
      <c r="L55">
        <v>1191</v>
      </c>
      <c r="N55">
        <v>74472246</v>
      </c>
      <c r="O55" t="s">
        <v>479</v>
      </c>
      <c r="P55" t="s">
        <v>479</v>
      </c>
      <c r="Q55">
        <v>1</v>
      </c>
      <c r="W55">
        <v>0</v>
      </c>
      <c r="X55">
        <v>145020957</v>
      </c>
      <c r="Y55">
        <v>198</v>
      </c>
      <c r="AA55">
        <v>0</v>
      </c>
      <c r="AB55">
        <v>0</v>
      </c>
      <c r="AC55">
        <v>0</v>
      </c>
      <c r="AD55">
        <v>9.07</v>
      </c>
      <c r="AE55">
        <v>0</v>
      </c>
      <c r="AF55">
        <v>0</v>
      </c>
      <c r="AG55">
        <v>0</v>
      </c>
      <c r="AH55">
        <v>9.07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0</v>
      </c>
      <c r="AQ55">
        <v>0</v>
      </c>
      <c r="AR55">
        <v>0</v>
      </c>
      <c r="AS55" t="s">
        <v>2</v>
      </c>
      <c r="AT55">
        <v>198</v>
      </c>
      <c r="AU55" t="s">
        <v>2</v>
      </c>
      <c r="AV55">
        <v>1</v>
      </c>
      <c r="AW55">
        <v>2</v>
      </c>
      <c r="AX55">
        <v>221149937</v>
      </c>
      <c r="AY55">
        <v>1</v>
      </c>
      <c r="AZ55">
        <v>0</v>
      </c>
      <c r="BA55">
        <v>62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Y55*Source!I39</f>
        <v>76.645799999999994</v>
      </c>
      <c r="CY55">
        <f>AD55</f>
        <v>9.07</v>
      </c>
      <c r="CZ55">
        <f>AH55</f>
        <v>9.07</v>
      </c>
      <c r="DA55">
        <f>AL55</f>
        <v>1</v>
      </c>
      <c r="DB55">
        <f t="shared" si="14"/>
        <v>1795.86</v>
      </c>
      <c r="DC55">
        <f t="shared" si="15"/>
        <v>0</v>
      </c>
    </row>
    <row r="56" spans="1:107" x14ac:dyDescent="0.2">
      <c r="A56">
        <f>ROW(Source!A39)</f>
        <v>39</v>
      </c>
      <c r="B56">
        <v>221149739</v>
      </c>
      <c r="C56">
        <v>221149932</v>
      </c>
      <c r="D56">
        <v>217781773</v>
      </c>
      <c r="E56">
        <v>58</v>
      </c>
      <c r="F56">
        <v>1</v>
      </c>
      <c r="G56">
        <v>1</v>
      </c>
      <c r="H56">
        <v>1</v>
      </c>
      <c r="I56" t="s">
        <v>480</v>
      </c>
      <c r="J56" t="s">
        <v>2</v>
      </c>
      <c r="K56" t="s">
        <v>481</v>
      </c>
      <c r="L56">
        <v>1191</v>
      </c>
      <c r="N56">
        <v>74472246</v>
      </c>
      <c r="O56" t="s">
        <v>479</v>
      </c>
      <c r="P56" t="s">
        <v>479</v>
      </c>
      <c r="Q56">
        <v>1</v>
      </c>
      <c r="W56">
        <v>0</v>
      </c>
      <c r="X56">
        <v>-1173606021</v>
      </c>
      <c r="Y56">
        <v>0.33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0</v>
      </c>
      <c r="AQ56">
        <v>0</v>
      </c>
      <c r="AR56">
        <v>0</v>
      </c>
      <c r="AS56" t="s">
        <v>2</v>
      </c>
      <c r="AT56">
        <v>0.33</v>
      </c>
      <c r="AU56" t="s">
        <v>2</v>
      </c>
      <c r="AV56">
        <v>2</v>
      </c>
      <c r="AW56">
        <v>2</v>
      </c>
      <c r="AX56">
        <v>221149938</v>
      </c>
      <c r="AY56">
        <v>1</v>
      </c>
      <c r="AZ56">
        <v>0</v>
      </c>
      <c r="BA56">
        <v>63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Y56*Source!I39</f>
        <v>0.127743</v>
      </c>
      <c r="CY56">
        <f>AD56</f>
        <v>0</v>
      </c>
      <c r="CZ56">
        <f>AH56</f>
        <v>0</v>
      </c>
      <c r="DA56">
        <f>AL56</f>
        <v>1</v>
      </c>
      <c r="DB56">
        <f t="shared" si="14"/>
        <v>0</v>
      </c>
      <c r="DC56">
        <f t="shared" si="15"/>
        <v>0</v>
      </c>
    </row>
    <row r="57" spans="1:107" x14ac:dyDescent="0.2">
      <c r="A57">
        <f>ROW(Source!A39)</f>
        <v>39</v>
      </c>
      <c r="B57">
        <v>221149739</v>
      </c>
      <c r="C57">
        <v>221149932</v>
      </c>
      <c r="D57">
        <v>217942542</v>
      </c>
      <c r="E57">
        <v>1</v>
      </c>
      <c r="F57">
        <v>1</v>
      </c>
      <c r="G57">
        <v>1</v>
      </c>
      <c r="H57">
        <v>2</v>
      </c>
      <c r="I57" t="s">
        <v>486</v>
      </c>
      <c r="J57" t="s">
        <v>487</v>
      </c>
      <c r="K57" t="s">
        <v>488</v>
      </c>
      <c r="L57">
        <v>1368</v>
      </c>
      <c r="N57">
        <v>1011</v>
      </c>
      <c r="O57" t="s">
        <v>485</v>
      </c>
      <c r="P57" t="s">
        <v>485</v>
      </c>
      <c r="Q57">
        <v>1</v>
      </c>
      <c r="W57">
        <v>0</v>
      </c>
      <c r="X57">
        <v>30216853</v>
      </c>
      <c r="Y57">
        <v>0.14000000000000001</v>
      </c>
      <c r="AA57">
        <v>0</v>
      </c>
      <c r="AB57">
        <v>115.4</v>
      </c>
      <c r="AC57">
        <v>13.5</v>
      </c>
      <c r="AD57">
        <v>0</v>
      </c>
      <c r="AE57">
        <v>0</v>
      </c>
      <c r="AF57">
        <v>115.4</v>
      </c>
      <c r="AG57">
        <v>13.5</v>
      </c>
      <c r="AH57">
        <v>0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0</v>
      </c>
      <c r="AQ57">
        <v>0</v>
      </c>
      <c r="AR57">
        <v>0</v>
      </c>
      <c r="AS57" t="s">
        <v>2</v>
      </c>
      <c r="AT57">
        <v>0.14000000000000001</v>
      </c>
      <c r="AU57" t="s">
        <v>2</v>
      </c>
      <c r="AV57">
        <v>0</v>
      </c>
      <c r="AW57">
        <v>2</v>
      </c>
      <c r="AX57">
        <v>221149939</v>
      </c>
      <c r="AY57">
        <v>1</v>
      </c>
      <c r="AZ57">
        <v>0</v>
      </c>
      <c r="BA57">
        <v>64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Y57*Source!I39</f>
        <v>5.4194000000000006E-2</v>
      </c>
      <c r="CY57">
        <f>AB57</f>
        <v>115.4</v>
      </c>
      <c r="CZ57">
        <f>AF57</f>
        <v>115.4</v>
      </c>
      <c r="DA57">
        <f>AJ57</f>
        <v>1</v>
      </c>
      <c r="DB57">
        <f t="shared" si="14"/>
        <v>16.16</v>
      </c>
      <c r="DC57">
        <f t="shared" si="15"/>
        <v>1.89</v>
      </c>
    </row>
    <row r="58" spans="1:107" x14ac:dyDescent="0.2">
      <c r="A58">
        <f>ROW(Source!A39)</f>
        <v>39</v>
      </c>
      <c r="B58">
        <v>221149739</v>
      </c>
      <c r="C58">
        <v>221149932</v>
      </c>
      <c r="D58">
        <v>217943466</v>
      </c>
      <c r="E58">
        <v>1</v>
      </c>
      <c r="F58">
        <v>1</v>
      </c>
      <c r="G58">
        <v>1</v>
      </c>
      <c r="H58">
        <v>2</v>
      </c>
      <c r="I58" t="s">
        <v>495</v>
      </c>
      <c r="J58" t="s">
        <v>496</v>
      </c>
      <c r="K58" t="s">
        <v>497</v>
      </c>
      <c r="L58">
        <v>1368</v>
      </c>
      <c r="N58">
        <v>1011</v>
      </c>
      <c r="O58" t="s">
        <v>485</v>
      </c>
      <c r="P58" t="s">
        <v>485</v>
      </c>
      <c r="Q58">
        <v>1</v>
      </c>
      <c r="W58">
        <v>0</v>
      </c>
      <c r="X58">
        <v>1862470278</v>
      </c>
      <c r="Y58">
        <v>0.19</v>
      </c>
      <c r="AA58">
        <v>0</v>
      </c>
      <c r="AB58">
        <v>65.709999999999994</v>
      </c>
      <c r="AC58">
        <v>11.6</v>
      </c>
      <c r="AD58">
        <v>0</v>
      </c>
      <c r="AE58">
        <v>0</v>
      </c>
      <c r="AF58">
        <v>65.709999999999994</v>
      </c>
      <c r="AG58">
        <v>11.6</v>
      </c>
      <c r="AH58">
        <v>0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2</v>
      </c>
      <c r="AT58">
        <v>0.19</v>
      </c>
      <c r="AU58" t="s">
        <v>2</v>
      </c>
      <c r="AV58">
        <v>0</v>
      </c>
      <c r="AW58">
        <v>2</v>
      </c>
      <c r="AX58">
        <v>221149940</v>
      </c>
      <c r="AY58">
        <v>1</v>
      </c>
      <c r="AZ58">
        <v>0</v>
      </c>
      <c r="BA58">
        <v>65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Y58*Source!I39</f>
        <v>7.3549000000000003E-2</v>
      </c>
      <c r="CY58">
        <f>AB58</f>
        <v>65.709999999999994</v>
      </c>
      <c r="CZ58">
        <f>AF58</f>
        <v>65.709999999999994</v>
      </c>
      <c r="DA58">
        <f>AJ58</f>
        <v>1</v>
      </c>
      <c r="DB58">
        <f t="shared" si="14"/>
        <v>12.48</v>
      </c>
      <c r="DC58">
        <f t="shared" si="15"/>
        <v>2.2000000000000002</v>
      </c>
    </row>
    <row r="59" spans="1:107" x14ac:dyDescent="0.2">
      <c r="A59">
        <f>ROW(Source!A41)</f>
        <v>41</v>
      </c>
      <c r="B59">
        <v>221149739</v>
      </c>
      <c r="C59">
        <v>221149943</v>
      </c>
      <c r="D59">
        <v>217781610</v>
      </c>
      <c r="E59">
        <v>58</v>
      </c>
      <c r="F59">
        <v>1</v>
      </c>
      <c r="G59">
        <v>1</v>
      </c>
      <c r="H59">
        <v>1</v>
      </c>
      <c r="I59" t="s">
        <v>532</v>
      </c>
      <c r="J59" t="s">
        <v>2</v>
      </c>
      <c r="K59" t="s">
        <v>533</v>
      </c>
      <c r="L59">
        <v>1191</v>
      </c>
      <c r="N59">
        <v>74472246</v>
      </c>
      <c r="O59" t="s">
        <v>479</v>
      </c>
      <c r="P59" t="s">
        <v>479</v>
      </c>
      <c r="Q59">
        <v>1</v>
      </c>
      <c r="W59">
        <v>0</v>
      </c>
      <c r="X59">
        <v>145020957</v>
      </c>
      <c r="Y59">
        <v>58</v>
      </c>
      <c r="AA59">
        <v>0</v>
      </c>
      <c r="AB59">
        <v>0</v>
      </c>
      <c r="AC59">
        <v>0</v>
      </c>
      <c r="AD59">
        <v>9.07</v>
      </c>
      <c r="AE59">
        <v>0</v>
      </c>
      <c r="AF59">
        <v>0</v>
      </c>
      <c r="AG59">
        <v>0</v>
      </c>
      <c r="AH59">
        <v>9.07</v>
      </c>
      <c r="AI59">
        <v>1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2</v>
      </c>
      <c r="AT59">
        <v>58</v>
      </c>
      <c r="AU59" t="s">
        <v>2</v>
      </c>
      <c r="AV59">
        <v>1</v>
      </c>
      <c r="AW59">
        <v>2</v>
      </c>
      <c r="AX59">
        <v>221149948</v>
      </c>
      <c r="AY59">
        <v>1</v>
      </c>
      <c r="AZ59">
        <v>0</v>
      </c>
      <c r="BA59">
        <v>67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Y59*Source!I41</f>
        <v>14.5</v>
      </c>
      <c r="CY59">
        <f>AD59</f>
        <v>9.07</v>
      </c>
      <c r="CZ59">
        <f>AH59</f>
        <v>9.07</v>
      </c>
      <c r="DA59">
        <f>AL59</f>
        <v>1</v>
      </c>
      <c r="DB59">
        <f t="shared" si="14"/>
        <v>526.05999999999995</v>
      </c>
      <c r="DC59">
        <f t="shared" si="15"/>
        <v>0</v>
      </c>
    </row>
    <row r="60" spans="1:107" x14ac:dyDescent="0.2">
      <c r="A60">
        <f>ROW(Source!A41)</f>
        <v>41</v>
      </c>
      <c r="B60">
        <v>221149739</v>
      </c>
      <c r="C60">
        <v>221149943</v>
      </c>
      <c r="D60">
        <v>217781773</v>
      </c>
      <c r="E60">
        <v>58</v>
      </c>
      <c r="F60">
        <v>1</v>
      </c>
      <c r="G60">
        <v>1</v>
      </c>
      <c r="H60">
        <v>1</v>
      </c>
      <c r="I60" t="s">
        <v>480</v>
      </c>
      <c r="J60" t="s">
        <v>2</v>
      </c>
      <c r="K60" t="s">
        <v>481</v>
      </c>
      <c r="L60">
        <v>1191</v>
      </c>
      <c r="N60">
        <v>74472246</v>
      </c>
      <c r="O60" t="s">
        <v>479</v>
      </c>
      <c r="P60" t="s">
        <v>479</v>
      </c>
      <c r="Q60">
        <v>1</v>
      </c>
      <c r="W60">
        <v>0</v>
      </c>
      <c r="X60">
        <v>-1173606021</v>
      </c>
      <c r="Y60">
        <v>0.33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2</v>
      </c>
      <c r="AT60">
        <v>0.33</v>
      </c>
      <c r="AU60" t="s">
        <v>2</v>
      </c>
      <c r="AV60">
        <v>2</v>
      </c>
      <c r="AW60">
        <v>2</v>
      </c>
      <c r="AX60">
        <v>221149949</v>
      </c>
      <c r="AY60">
        <v>1</v>
      </c>
      <c r="AZ60">
        <v>0</v>
      </c>
      <c r="BA60">
        <v>68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Y60*Source!I41</f>
        <v>8.2500000000000004E-2</v>
      </c>
      <c r="CY60">
        <f>AD60</f>
        <v>0</v>
      </c>
      <c r="CZ60">
        <f>AH60</f>
        <v>0</v>
      </c>
      <c r="DA60">
        <f>AL60</f>
        <v>1</v>
      </c>
      <c r="DB60">
        <f t="shared" si="14"/>
        <v>0</v>
      </c>
      <c r="DC60">
        <f t="shared" si="15"/>
        <v>0</v>
      </c>
    </row>
    <row r="61" spans="1:107" x14ac:dyDescent="0.2">
      <c r="A61">
        <f>ROW(Source!A41)</f>
        <v>41</v>
      </c>
      <c r="B61">
        <v>221149739</v>
      </c>
      <c r="C61">
        <v>221149943</v>
      </c>
      <c r="D61">
        <v>217942542</v>
      </c>
      <c r="E61">
        <v>1</v>
      </c>
      <c r="F61">
        <v>1</v>
      </c>
      <c r="G61">
        <v>1</v>
      </c>
      <c r="H61">
        <v>2</v>
      </c>
      <c r="I61" t="s">
        <v>486</v>
      </c>
      <c r="J61" t="s">
        <v>487</v>
      </c>
      <c r="K61" t="s">
        <v>488</v>
      </c>
      <c r="L61">
        <v>1368</v>
      </c>
      <c r="N61">
        <v>1011</v>
      </c>
      <c r="O61" t="s">
        <v>485</v>
      </c>
      <c r="P61" t="s">
        <v>485</v>
      </c>
      <c r="Q61">
        <v>1</v>
      </c>
      <c r="W61">
        <v>0</v>
      </c>
      <c r="X61">
        <v>30216853</v>
      </c>
      <c r="Y61">
        <v>0.14000000000000001</v>
      </c>
      <c r="AA61">
        <v>0</v>
      </c>
      <c r="AB61">
        <v>115.4</v>
      </c>
      <c r="AC61">
        <v>13.5</v>
      </c>
      <c r="AD61">
        <v>0</v>
      </c>
      <c r="AE61">
        <v>0</v>
      </c>
      <c r="AF61">
        <v>115.4</v>
      </c>
      <c r="AG61">
        <v>13.5</v>
      </c>
      <c r="AH61">
        <v>0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2</v>
      </c>
      <c r="AT61">
        <v>0.14000000000000001</v>
      </c>
      <c r="AU61" t="s">
        <v>2</v>
      </c>
      <c r="AV61">
        <v>0</v>
      </c>
      <c r="AW61">
        <v>2</v>
      </c>
      <c r="AX61">
        <v>221149950</v>
      </c>
      <c r="AY61">
        <v>1</v>
      </c>
      <c r="AZ61">
        <v>0</v>
      </c>
      <c r="BA61">
        <v>69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Y61*Source!I41</f>
        <v>3.5000000000000003E-2</v>
      </c>
      <c r="CY61">
        <f>AB61</f>
        <v>115.4</v>
      </c>
      <c r="CZ61">
        <f>AF61</f>
        <v>115.4</v>
      </c>
      <c r="DA61">
        <f>AJ61</f>
        <v>1</v>
      </c>
      <c r="DB61">
        <f t="shared" si="14"/>
        <v>16.16</v>
      </c>
      <c r="DC61">
        <f t="shared" si="15"/>
        <v>1.89</v>
      </c>
    </row>
    <row r="62" spans="1:107" x14ac:dyDescent="0.2">
      <c r="A62">
        <f>ROW(Source!A41)</f>
        <v>41</v>
      </c>
      <c r="B62">
        <v>221149739</v>
      </c>
      <c r="C62">
        <v>221149943</v>
      </c>
      <c r="D62">
        <v>217943466</v>
      </c>
      <c r="E62">
        <v>1</v>
      </c>
      <c r="F62">
        <v>1</v>
      </c>
      <c r="G62">
        <v>1</v>
      </c>
      <c r="H62">
        <v>2</v>
      </c>
      <c r="I62" t="s">
        <v>495</v>
      </c>
      <c r="J62" t="s">
        <v>496</v>
      </c>
      <c r="K62" t="s">
        <v>497</v>
      </c>
      <c r="L62">
        <v>1368</v>
      </c>
      <c r="N62">
        <v>1011</v>
      </c>
      <c r="O62" t="s">
        <v>485</v>
      </c>
      <c r="P62" t="s">
        <v>485</v>
      </c>
      <c r="Q62">
        <v>1</v>
      </c>
      <c r="W62">
        <v>0</v>
      </c>
      <c r="X62">
        <v>1862470278</v>
      </c>
      <c r="Y62">
        <v>0.19</v>
      </c>
      <c r="AA62">
        <v>0</v>
      </c>
      <c r="AB62">
        <v>65.709999999999994</v>
      </c>
      <c r="AC62">
        <v>11.6</v>
      </c>
      <c r="AD62">
        <v>0</v>
      </c>
      <c r="AE62">
        <v>0</v>
      </c>
      <c r="AF62">
        <v>65.709999999999994</v>
      </c>
      <c r="AG62">
        <v>11.6</v>
      </c>
      <c r="AH62">
        <v>0</v>
      </c>
      <c r="AI62">
        <v>1</v>
      </c>
      <c r="AJ62">
        <v>1</v>
      </c>
      <c r="AK62">
        <v>1</v>
      </c>
      <c r="AL62">
        <v>1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2</v>
      </c>
      <c r="AT62">
        <v>0.19</v>
      </c>
      <c r="AU62" t="s">
        <v>2</v>
      </c>
      <c r="AV62">
        <v>0</v>
      </c>
      <c r="AW62">
        <v>2</v>
      </c>
      <c r="AX62">
        <v>221149951</v>
      </c>
      <c r="AY62">
        <v>1</v>
      </c>
      <c r="AZ62">
        <v>0</v>
      </c>
      <c r="BA62">
        <v>70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Y62*Source!I41</f>
        <v>4.7500000000000001E-2</v>
      </c>
      <c r="CY62">
        <f>AB62</f>
        <v>65.709999999999994</v>
      </c>
      <c r="CZ62">
        <f>AF62</f>
        <v>65.709999999999994</v>
      </c>
      <c r="DA62">
        <f>AJ62</f>
        <v>1</v>
      </c>
      <c r="DB62">
        <f t="shared" si="14"/>
        <v>12.48</v>
      </c>
      <c r="DC62">
        <f t="shared" si="15"/>
        <v>2.2000000000000002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1"/>
  <sheetViews>
    <sheetView workbookViewId="0">
      <selection activeCell="A7" sqref="A7:K7"/>
    </sheetView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ROW(Source!A24)</f>
        <v>24</v>
      </c>
      <c r="B1">
        <v>221149819</v>
      </c>
      <c r="C1">
        <v>221149802</v>
      </c>
      <c r="D1">
        <v>217781598</v>
      </c>
      <c r="E1">
        <v>58</v>
      </c>
      <c r="F1">
        <v>1</v>
      </c>
      <c r="G1">
        <v>1</v>
      </c>
      <c r="H1">
        <v>1</v>
      </c>
      <c r="I1" t="s">
        <v>477</v>
      </c>
      <c r="J1" t="s">
        <v>2</v>
      </c>
      <c r="K1" t="s">
        <v>478</v>
      </c>
      <c r="L1">
        <v>1191</v>
      </c>
      <c r="N1">
        <v>74472246</v>
      </c>
      <c r="O1" t="s">
        <v>479</v>
      </c>
      <c r="P1" t="s">
        <v>479</v>
      </c>
      <c r="Q1">
        <v>1</v>
      </c>
      <c r="X1">
        <v>1010</v>
      </c>
      <c r="Y1">
        <v>0</v>
      </c>
      <c r="Z1">
        <v>0</v>
      </c>
      <c r="AA1">
        <v>0</v>
      </c>
      <c r="AB1">
        <v>8.74</v>
      </c>
      <c r="AC1">
        <v>0</v>
      </c>
      <c r="AD1">
        <v>1</v>
      </c>
      <c r="AE1">
        <v>1</v>
      </c>
      <c r="AF1" t="s">
        <v>2</v>
      </c>
      <c r="AG1">
        <v>1010</v>
      </c>
      <c r="AH1">
        <v>2</v>
      </c>
      <c r="AI1">
        <v>221149803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ROW(Source!A24)</f>
        <v>24</v>
      </c>
      <c r="B2">
        <v>221149820</v>
      </c>
      <c r="C2">
        <v>221149802</v>
      </c>
      <c r="D2">
        <v>217781773</v>
      </c>
      <c r="E2">
        <v>58</v>
      </c>
      <c r="F2">
        <v>1</v>
      </c>
      <c r="G2">
        <v>1</v>
      </c>
      <c r="H2">
        <v>1</v>
      </c>
      <c r="I2" t="s">
        <v>480</v>
      </c>
      <c r="J2" t="s">
        <v>2</v>
      </c>
      <c r="K2" t="s">
        <v>481</v>
      </c>
      <c r="L2">
        <v>1191</v>
      </c>
      <c r="N2">
        <v>74472246</v>
      </c>
      <c r="O2" t="s">
        <v>479</v>
      </c>
      <c r="P2" t="s">
        <v>479</v>
      </c>
      <c r="Q2">
        <v>1</v>
      </c>
      <c r="X2">
        <v>80.05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2</v>
      </c>
      <c r="AG2">
        <v>80.05</v>
      </c>
      <c r="AH2">
        <v>2</v>
      </c>
      <c r="AI2">
        <v>221149804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ROW(Source!A24)</f>
        <v>24</v>
      </c>
      <c r="B3">
        <v>221149821</v>
      </c>
      <c r="C3">
        <v>221149802</v>
      </c>
      <c r="D3">
        <v>217942484</v>
      </c>
      <c r="E3">
        <v>1</v>
      </c>
      <c r="F3">
        <v>1</v>
      </c>
      <c r="G3">
        <v>1</v>
      </c>
      <c r="H3">
        <v>2</v>
      </c>
      <c r="I3" t="s">
        <v>482</v>
      </c>
      <c r="J3" t="s">
        <v>483</v>
      </c>
      <c r="K3" t="s">
        <v>484</v>
      </c>
      <c r="L3">
        <v>1368</v>
      </c>
      <c r="N3">
        <v>1011</v>
      </c>
      <c r="O3" t="s">
        <v>485</v>
      </c>
      <c r="P3" t="s">
        <v>485</v>
      </c>
      <c r="Q3">
        <v>1</v>
      </c>
      <c r="X3">
        <v>77.59</v>
      </c>
      <c r="Y3">
        <v>0</v>
      </c>
      <c r="Z3">
        <v>86.4</v>
      </c>
      <c r="AA3">
        <v>13.5</v>
      </c>
      <c r="AB3">
        <v>0</v>
      </c>
      <c r="AC3">
        <v>0</v>
      </c>
      <c r="AD3">
        <v>1</v>
      </c>
      <c r="AE3">
        <v>0</v>
      </c>
      <c r="AF3" t="s">
        <v>2</v>
      </c>
      <c r="AG3">
        <v>77.59</v>
      </c>
      <c r="AH3">
        <v>2</v>
      </c>
      <c r="AI3">
        <v>221149805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ROW(Source!A24)</f>
        <v>24</v>
      </c>
      <c r="B4">
        <v>221149822</v>
      </c>
      <c r="C4">
        <v>221149802</v>
      </c>
      <c r="D4">
        <v>217942542</v>
      </c>
      <c r="E4">
        <v>1</v>
      </c>
      <c r="F4">
        <v>1</v>
      </c>
      <c r="G4">
        <v>1</v>
      </c>
      <c r="H4">
        <v>2</v>
      </c>
      <c r="I4" t="s">
        <v>486</v>
      </c>
      <c r="J4" t="s">
        <v>487</v>
      </c>
      <c r="K4" t="s">
        <v>488</v>
      </c>
      <c r="L4">
        <v>1368</v>
      </c>
      <c r="N4">
        <v>1011</v>
      </c>
      <c r="O4" t="s">
        <v>485</v>
      </c>
      <c r="P4" t="s">
        <v>485</v>
      </c>
      <c r="Q4">
        <v>1</v>
      </c>
      <c r="X4">
        <v>0.89</v>
      </c>
      <c r="Y4">
        <v>0</v>
      </c>
      <c r="Z4">
        <v>115.4</v>
      </c>
      <c r="AA4">
        <v>13.5</v>
      </c>
      <c r="AB4">
        <v>0</v>
      </c>
      <c r="AC4">
        <v>0</v>
      </c>
      <c r="AD4">
        <v>1</v>
      </c>
      <c r="AE4">
        <v>0</v>
      </c>
      <c r="AF4" t="s">
        <v>2</v>
      </c>
      <c r="AG4">
        <v>0.89</v>
      </c>
      <c r="AH4">
        <v>2</v>
      </c>
      <c r="AI4">
        <v>221149806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ROW(Source!A24)</f>
        <v>24</v>
      </c>
      <c r="B5">
        <v>221149823</v>
      </c>
      <c r="C5">
        <v>221149802</v>
      </c>
      <c r="D5">
        <v>217942697</v>
      </c>
      <c r="E5">
        <v>1</v>
      </c>
      <c r="F5">
        <v>1</v>
      </c>
      <c r="G5">
        <v>1</v>
      </c>
      <c r="H5">
        <v>2</v>
      </c>
      <c r="I5" t="s">
        <v>489</v>
      </c>
      <c r="J5" t="s">
        <v>490</v>
      </c>
      <c r="K5" t="s">
        <v>491</v>
      </c>
      <c r="L5">
        <v>1368</v>
      </c>
      <c r="N5">
        <v>1011</v>
      </c>
      <c r="O5" t="s">
        <v>485</v>
      </c>
      <c r="P5" t="s">
        <v>485</v>
      </c>
      <c r="Q5">
        <v>1</v>
      </c>
      <c r="X5">
        <v>0.25</v>
      </c>
      <c r="Y5">
        <v>0</v>
      </c>
      <c r="Z5">
        <v>89.99</v>
      </c>
      <c r="AA5">
        <v>10.06</v>
      </c>
      <c r="AB5">
        <v>0</v>
      </c>
      <c r="AC5">
        <v>0</v>
      </c>
      <c r="AD5">
        <v>1</v>
      </c>
      <c r="AE5">
        <v>0</v>
      </c>
      <c r="AF5" t="s">
        <v>2</v>
      </c>
      <c r="AG5">
        <v>0.25</v>
      </c>
      <c r="AH5">
        <v>2</v>
      </c>
      <c r="AI5">
        <v>221149807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ROW(Source!A24)</f>
        <v>24</v>
      </c>
      <c r="B6">
        <v>221149824</v>
      </c>
      <c r="C6">
        <v>221149802</v>
      </c>
      <c r="D6">
        <v>217942818</v>
      </c>
      <c r="E6">
        <v>1</v>
      </c>
      <c r="F6">
        <v>1</v>
      </c>
      <c r="G6">
        <v>1</v>
      </c>
      <c r="H6">
        <v>2</v>
      </c>
      <c r="I6" t="s">
        <v>492</v>
      </c>
      <c r="J6" t="s">
        <v>493</v>
      </c>
      <c r="K6" t="s">
        <v>494</v>
      </c>
      <c r="L6">
        <v>1368</v>
      </c>
      <c r="N6">
        <v>1011</v>
      </c>
      <c r="O6" t="s">
        <v>485</v>
      </c>
      <c r="P6" t="s">
        <v>485</v>
      </c>
      <c r="Q6">
        <v>1</v>
      </c>
      <c r="X6">
        <v>50.5</v>
      </c>
      <c r="Y6">
        <v>0</v>
      </c>
      <c r="Z6">
        <v>1.9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2</v>
      </c>
      <c r="AG6">
        <v>50.5</v>
      </c>
      <c r="AH6">
        <v>2</v>
      </c>
      <c r="AI6">
        <v>221149808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ROW(Source!A24)</f>
        <v>24</v>
      </c>
      <c r="B7">
        <v>221149825</v>
      </c>
      <c r="C7">
        <v>221149802</v>
      </c>
      <c r="D7">
        <v>217943466</v>
      </c>
      <c r="E7">
        <v>1</v>
      </c>
      <c r="F7">
        <v>1</v>
      </c>
      <c r="G7">
        <v>1</v>
      </c>
      <c r="H7">
        <v>2</v>
      </c>
      <c r="I7" t="s">
        <v>495</v>
      </c>
      <c r="J7" t="s">
        <v>496</v>
      </c>
      <c r="K7" t="s">
        <v>497</v>
      </c>
      <c r="L7">
        <v>1368</v>
      </c>
      <c r="N7">
        <v>1011</v>
      </c>
      <c r="O7" t="s">
        <v>485</v>
      </c>
      <c r="P7" t="s">
        <v>485</v>
      </c>
      <c r="Q7">
        <v>1</v>
      </c>
      <c r="X7">
        <v>1.32</v>
      </c>
      <c r="Y7">
        <v>0</v>
      </c>
      <c r="Z7">
        <v>65.709999999999994</v>
      </c>
      <c r="AA7">
        <v>11.6</v>
      </c>
      <c r="AB7">
        <v>0</v>
      </c>
      <c r="AC7">
        <v>0</v>
      </c>
      <c r="AD7">
        <v>1</v>
      </c>
      <c r="AE7">
        <v>0</v>
      </c>
      <c r="AF7" t="s">
        <v>2</v>
      </c>
      <c r="AG7">
        <v>1.32</v>
      </c>
      <c r="AH7">
        <v>2</v>
      </c>
      <c r="AI7">
        <v>221149809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ROW(Source!A24)</f>
        <v>24</v>
      </c>
      <c r="B8">
        <v>221149826</v>
      </c>
      <c r="C8">
        <v>221149802</v>
      </c>
      <c r="D8">
        <v>217943676</v>
      </c>
      <c r="E8">
        <v>1</v>
      </c>
      <c r="F8">
        <v>1</v>
      </c>
      <c r="G8">
        <v>1</v>
      </c>
      <c r="H8">
        <v>2</v>
      </c>
      <c r="I8" t="s">
        <v>498</v>
      </c>
      <c r="J8" t="s">
        <v>499</v>
      </c>
      <c r="K8" t="s">
        <v>500</v>
      </c>
      <c r="L8">
        <v>1368</v>
      </c>
      <c r="N8">
        <v>1011</v>
      </c>
      <c r="O8" t="s">
        <v>485</v>
      </c>
      <c r="P8" t="s">
        <v>485</v>
      </c>
      <c r="Q8">
        <v>1</v>
      </c>
      <c r="X8">
        <v>189</v>
      </c>
      <c r="Y8">
        <v>0</v>
      </c>
      <c r="Z8">
        <v>8.1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2</v>
      </c>
      <c r="AG8">
        <v>189</v>
      </c>
      <c r="AH8">
        <v>2</v>
      </c>
      <c r="AI8">
        <v>221149810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ROW(Source!A24)</f>
        <v>24</v>
      </c>
      <c r="B9">
        <v>221149827</v>
      </c>
      <c r="C9">
        <v>221149802</v>
      </c>
      <c r="D9">
        <v>217793735</v>
      </c>
      <c r="E9">
        <v>1</v>
      </c>
      <c r="F9">
        <v>1</v>
      </c>
      <c r="G9">
        <v>1</v>
      </c>
      <c r="H9">
        <v>3</v>
      </c>
      <c r="I9" t="s">
        <v>501</v>
      </c>
      <c r="J9" t="s">
        <v>502</v>
      </c>
      <c r="K9" t="s">
        <v>503</v>
      </c>
      <c r="L9">
        <v>1339</v>
      </c>
      <c r="N9">
        <v>1007</v>
      </c>
      <c r="O9" t="s">
        <v>27</v>
      </c>
      <c r="P9" t="s">
        <v>27</v>
      </c>
      <c r="Q9">
        <v>1</v>
      </c>
      <c r="X9">
        <v>0.20599999999999999</v>
      </c>
      <c r="Y9">
        <v>2.44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2</v>
      </c>
      <c r="AG9">
        <v>0.20599999999999999</v>
      </c>
      <c r="AH9">
        <v>2</v>
      </c>
      <c r="AI9">
        <v>221149811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ROW(Source!A24)</f>
        <v>24</v>
      </c>
      <c r="B10">
        <v>221149828</v>
      </c>
      <c r="C10">
        <v>221149802</v>
      </c>
      <c r="D10">
        <v>217794821</v>
      </c>
      <c r="E10">
        <v>1</v>
      </c>
      <c r="F10">
        <v>1</v>
      </c>
      <c r="G10">
        <v>1</v>
      </c>
      <c r="H10">
        <v>3</v>
      </c>
      <c r="I10" t="s">
        <v>504</v>
      </c>
      <c r="J10" t="s">
        <v>505</v>
      </c>
      <c r="K10" t="s">
        <v>506</v>
      </c>
      <c r="L10">
        <v>1348</v>
      </c>
      <c r="N10">
        <v>1009</v>
      </c>
      <c r="O10" t="s">
        <v>45</v>
      </c>
      <c r="P10" t="s">
        <v>45</v>
      </c>
      <c r="Q10">
        <v>1000</v>
      </c>
      <c r="X10">
        <v>0.27</v>
      </c>
      <c r="Y10">
        <v>10315.01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2</v>
      </c>
      <c r="AG10">
        <v>0.27</v>
      </c>
      <c r="AH10">
        <v>2</v>
      </c>
      <c r="AI10">
        <v>221149812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ROW(Source!A24)</f>
        <v>24</v>
      </c>
      <c r="B11">
        <v>221149829</v>
      </c>
      <c r="C11">
        <v>221149802</v>
      </c>
      <c r="D11">
        <v>217795969</v>
      </c>
      <c r="E11">
        <v>1</v>
      </c>
      <c r="F11">
        <v>1</v>
      </c>
      <c r="G11">
        <v>1</v>
      </c>
      <c r="H11">
        <v>3</v>
      </c>
      <c r="I11" t="s">
        <v>507</v>
      </c>
      <c r="J11" t="s">
        <v>508</v>
      </c>
      <c r="K11" t="s">
        <v>509</v>
      </c>
      <c r="L11">
        <v>1346</v>
      </c>
      <c r="N11">
        <v>1009</v>
      </c>
      <c r="O11" t="s">
        <v>510</v>
      </c>
      <c r="P11" t="s">
        <v>510</v>
      </c>
      <c r="Q11">
        <v>1</v>
      </c>
      <c r="X11">
        <v>120</v>
      </c>
      <c r="Y11">
        <v>9.0399999999999991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2</v>
      </c>
      <c r="AG11">
        <v>120</v>
      </c>
      <c r="AH11">
        <v>2</v>
      </c>
      <c r="AI11">
        <v>221149813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ROW(Source!A24)</f>
        <v>24</v>
      </c>
      <c r="B12">
        <v>221149830</v>
      </c>
      <c r="C12">
        <v>221149802</v>
      </c>
      <c r="D12">
        <v>217796071</v>
      </c>
      <c r="E12">
        <v>1</v>
      </c>
      <c r="F12">
        <v>1</v>
      </c>
      <c r="G12">
        <v>1</v>
      </c>
      <c r="H12">
        <v>3</v>
      </c>
      <c r="I12" t="s">
        <v>511</v>
      </c>
      <c r="J12" t="s">
        <v>512</v>
      </c>
      <c r="K12" t="s">
        <v>513</v>
      </c>
      <c r="L12">
        <v>1348</v>
      </c>
      <c r="N12">
        <v>1009</v>
      </c>
      <c r="O12" t="s">
        <v>45</v>
      </c>
      <c r="P12" t="s">
        <v>45</v>
      </c>
      <c r="Q12">
        <v>1000</v>
      </c>
      <c r="X12">
        <v>8.5599999999999996E-2</v>
      </c>
      <c r="Y12">
        <v>11978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2</v>
      </c>
      <c r="AG12">
        <v>8.5599999999999996E-2</v>
      </c>
      <c r="AH12">
        <v>2</v>
      </c>
      <c r="AI12">
        <v>221149814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ROW(Source!A24)</f>
        <v>24</v>
      </c>
      <c r="B13">
        <v>221149831</v>
      </c>
      <c r="C13">
        <v>221149802</v>
      </c>
      <c r="D13">
        <v>217798156</v>
      </c>
      <c r="E13">
        <v>1</v>
      </c>
      <c r="F13">
        <v>1</v>
      </c>
      <c r="G13">
        <v>1</v>
      </c>
      <c r="H13">
        <v>3</v>
      </c>
      <c r="I13" t="s">
        <v>514</v>
      </c>
      <c r="J13" t="s">
        <v>515</v>
      </c>
      <c r="K13" t="s">
        <v>516</v>
      </c>
      <c r="L13">
        <v>1348</v>
      </c>
      <c r="N13">
        <v>1009</v>
      </c>
      <c r="O13" t="s">
        <v>45</v>
      </c>
      <c r="P13" t="s">
        <v>45</v>
      </c>
      <c r="Q13">
        <v>1000</v>
      </c>
      <c r="X13">
        <v>6.9000000000000006E-2</v>
      </c>
      <c r="Y13">
        <v>734.5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2</v>
      </c>
      <c r="AG13">
        <v>6.9000000000000006E-2</v>
      </c>
      <c r="AH13">
        <v>2</v>
      </c>
      <c r="AI13">
        <v>221149815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ROW(Source!A24)</f>
        <v>24</v>
      </c>
      <c r="B14">
        <v>221149832</v>
      </c>
      <c r="C14">
        <v>221149802</v>
      </c>
      <c r="D14">
        <v>217782518</v>
      </c>
      <c r="E14">
        <v>58</v>
      </c>
      <c r="F14">
        <v>1</v>
      </c>
      <c r="G14">
        <v>1</v>
      </c>
      <c r="H14">
        <v>3</v>
      </c>
      <c r="I14" t="s">
        <v>534</v>
      </c>
      <c r="J14" t="s">
        <v>2</v>
      </c>
      <c r="K14" t="s">
        <v>535</v>
      </c>
      <c r="L14">
        <v>1339</v>
      </c>
      <c r="N14">
        <v>1007</v>
      </c>
      <c r="O14" t="s">
        <v>27</v>
      </c>
      <c r="P14" t="s">
        <v>27</v>
      </c>
      <c r="Q14">
        <v>1</v>
      </c>
      <c r="X14">
        <v>101.5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 t="s">
        <v>2</v>
      </c>
      <c r="AG14">
        <v>101.5</v>
      </c>
      <c r="AH14">
        <v>3</v>
      </c>
      <c r="AI14">
        <v>-1</v>
      </c>
      <c r="AJ14" t="s">
        <v>2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ROW(Source!A24)</f>
        <v>24</v>
      </c>
      <c r="B15">
        <v>221149833</v>
      </c>
      <c r="C15">
        <v>221149802</v>
      </c>
      <c r="D15">
        <v>217783778</v>
      </c>
      <c r="E15">
        <v>58</v>
      </c>
      <c r="F15">
        <v>1</v>
      </c>
      <c r="G15">
        <v>1</v>
      </c>
      <c r="H15">
        <v>3</v>
      </c>
      <c r="I15" t="s">
        <v>536</v>
      </c>
      <c r="J15" t="s">
        <v>2</v>
      </c>
      <c r="K15" t="s">
        <v>537</v>
      </c>
      <c r="L15">
        <v>1348</v>
      </c>
      <c r="N15">
        <v>1009</v>
      </c>
      <c r="O15" t="s">
        <v>45</v>
      </c>
      <c r="P15" t="s">
        <v>45</v>
      </c>
      <c r="Q15">
        <v>1000</v>
      </c>
      <c r="X15">
        <v>13.6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 t="s">
        <v>2</v>
      </c>
      <c r="AG15">
        <v>13.6</v>
      </c>
      <c r="AH15">
        <v>3</v>
      </c>
      <c r="AI15">
        <v>-1</v>
      </c>
      <c r="AJ15" t="s">
        <v>2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ROW(Source!A24)</f>
        <v>24</v>
      </c>
      <c r="B16">
        <v>221149834</v>
      </c>
      <c r="C16">
        <v>221149802</v>
      </c>
      <c r="D16">
        <v>217817103</v>
      </c>
      <c r="E16">
        <v>1</v>
      </c>
      <c r="F16">
        <v>1</v>
      </c>
      <c r="G16">
        <v>1</v>
      </c>
      <c r="H16">
        <v>3</v>
      </c>
      <c r="I16" t="s">
        <v>517</v>
      </c>
      <c r="J16" t="s">
        <v>518</v>
      </c>
      <c r="K16" t="s">
        <v>519</v>
      </c>
      <c r="L16">
        <v>1339</v>
      </c>
      <c r="N16">
        <v>1007</v>
      </c>
      <c r="O16" t="s">
        <v>27</v>
      </c>
      <c r="P16" t="s">
        <v>27</v>
      </c>
      <c r="Q16">
        <v>1</v>
      </c>
      <c r="X16">
        <v>0.18</v>
      </c>
      <c r="Y16">
        <v>1287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2</v>
      </c>
      <c r="AG16">
        <v>0.18</v>
      </c>
      <c r="AH16">
        <v>2</v>
      </c>
      <c r="AI16">
        <v>221149816</v>
      </c>
      <c r="AJ16">
        <v>14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ROW(Source!A24)</f>
        <v>24</v>
      </c>
      <c r="B17">
        <v>221149835</v>
      </c>
      <c r="C17">
        <v>221149802</v>
      </c>
      <c r="D17">
        <v>217817291</v>
      </c>
      <c r="E17">
        <v>1</v>
      </c>
      <c r="F17">
        <v>1</v>
      </c>
      <c r="G17">
        <v>1</v>
      </c>
      <c r="H17">
        <v>3</v>
      </c>
      <c r="I17" t="s">
        <v>520</v>
      </c>
      <c r="J17" t="s">
        <v>521</v>
      </c>
      <c r="K17" t="s">
        <v>522</v>
      </c>
      <c r="L17">
        <v>1339</v>
      </c>
      <c r="N17">
        <v>1007</v>
      </c>
      <c r="O17" t="s">
        <v>27</v>
      </c>
      <c r="P17" t="s">
        <v>27</v>
      </c>
      <c r="Q17">
        <v>1</v>
      </c>
      <c r="X17">
        <v>2.2599999999999998</v>
      </c>
      <c r="Y17">
        <v>1056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2</v>
      </c>
      <c r="AG17">
        <v>2.2599999999999998</v>
      </c>
      <c r="AH17">
        <v>2</v>
      </c>
      <c r="AI17">
        <v>221149817</v>
      </c>
      <c r="AJ17">
        <v>15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ROW(Source!A24)</f>
        <v>24</v>
      </c>
      <c r="B18">
        <v>221149836</v>
      </c>
      <c r="C18">
        <v>221149802</v>
      </c>
      <c r="D18">
        <v>217818484</v>
      </c>
      <c r="E18">
        <v>1</v>
      </c>
      <c r="F18">
        <v>1</v>
      </c>
      <c r="G18">
        <v>1</v>
      </c>
      <c r="H18">
        <v>3</v>
      </c>
      <c r="I18" t="s">
        <v>523</v>
      </c>
      <c r="J18" t="s">
        <v>524</v>
      </c>
      <c r="K18" t="s">
        <v>525</v>
      </c>
      <c r="L18">
        <v>1327</v>
      </c>
      <c r="N18">
        <v>1005</v>
      </c>
      <c r="O18" t="s">
        <v>526</v>
      </c>
      <c r="P18" t="s">
        <v>526</v>
      </c>
      <c r="Q18">
        <v>1</v>
      </c>
      <c r="X18">
        <v>98</v>
      </c>
      <c r="Y18">
        <v>35.53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2</v>
      </c>
      <c r="AG18">
        <v>98</v>
      </c>
      <c r="AH18">
        <v>2</v>
      </c>
      <c r="AI18">
        <v>221149818</v>
      </c>
      <c r="AJ18">
        <v>16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ROW(Source!A26)</f>
        <v>26</v>
      </c>
      <c r="B19">
        <v>221149855</v>
      </c>
      <c r="C19">
        <v>221149838</v>
      </c>
      <c r="D19">
        <v>217781598</v>
      </c>
      <c r="E19">
        <v>58</v>
      </c>
      <c r="F19">
        <v>1</v>
      </c>
      <c r="G19">
        <v>1</v>
      </c>
      <c r="H19">
        <v>1</v>
      </c>
      <c r="I19" t="s">
        <v>477</v>
      </c>
      <c r="J19" t="s">
        <v>2</v>
      </c>
      <c r="K19" t="s">
        <v>478</v>
      </c>
      <c r="L19">
        <v>1191</v>
      </c>
      <c r="N19">
        <v>74472246</v>
      </c>
      <c r="O19" t="s">
        <v>479</v>
      </c>
      <c r="P19" t="s">
        <v>479</v>
      </c>
      <c r="Q19">
        <v>1</v>
      </c>
      <c r="X19">
        <v>738</v>
      </c>
      <c r="Y19">
        <v>0</v>
      </c>
      <c r="Z19">
        <v>0</v>
      </c>
      <c r="AA19">
        <v>0</v>
      </c>
      <c r="AB19">
        <v>8.74</v>
      </c>
      <c r="AC19">
        <v>0</v>
      </c>
      <c r="AD19">
        <v>1</v>
      </c>
      <c r="AE19">
        <v>1</v>
      </c>
      <c r="AF19" t="s">
        <v>2</v>
      </c>
      <c r="AG19">
        <v>738</v>
      </c>
      <c r="AH19">
        <v>2</v>
      </c>
      <c r="AI19">
        <v>221149839</v>
      </c>
      <c r="AJ19">
        <v>17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ROW(Source!A26)</f>
        <v>26</v>
      </c>
      <c r="B20">
        <v>221149856</v>
      </c>
      <c r="C20">
        <v>221149838</v>
      </c>
      <c r="D20">
        <v>217781773</v>
      </c>
      <c r="E20">
        <v>58</v>
      </c>
      <c r="F20">
        <v>1</v>
      </c>
      <c r="G20">
        <v>1</v>
      </c>
      <c r="H20">
        <v>1</v>
      </c>
      <c r="I20" t="s">
        <v>480</v>
      </c>
      <c r="J20" t="s">
        <v>2</v>
      </c>
      <c r="K20" t="s">
        <v>481</v>
      </c>
      <c r="L20">
        <v>1191</v>
      </c>
      <c r="N20">
        <v>74472246</v>
      </c>
      <c r="O20" t="s">
        <v>479</v>
      </c>
      <c r="P20" t="s">
        <v>479</v>
      </c>
      <c r="Q20">
        <v>1</v>
      </c>
      <c r="X20">
        <v>55.99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2</v>
      </c>
      <c r="AF20" t="s">
        <v>2</v>
      </c>
      <c r="AG20">
        <v>55.99</v>
      </c>
      <c r="AH20">
        <v>2</v>
      </c>
      <c r="AI20">
        <v>221149840</v>
      </c>
      <c r="AJ20">
        <v>18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ROW(Source!A26)</f>
        <v>26</v>
      </c>
      <c r="B21">
        <v>221149857</v>
      </c>
      <c r="C21">
        <v>221149838</v>
      </c>
      <c r="D21">
        <v>217942484</v>
      </c>
      <c r="E21">
        <v>1</v>
      </c>
      <c r="F21">
        <v>1</v>
      </c>
      <c r="G21">
        <v>1</v>
      </c>
      <c r="H21">
        <v>2</v>
      </c>
      <c r="I21" t="s">
        <v>482</v>
      </c>
      <c r="J21" t="s">
        <v>483</v>
      </c>
      <c r="K21" t="s">
        <v>484</v>
      </c>
      <c r="L21">
        <v>1368</v>
      </c>
      <c r="N21">
        <v>1011</v>
      </c>
      <c r="O21" t="s">
        <v>485</v>
      </c>
      <c r="P21" t="s">
        <v>485</v>
      </c>
      <c r="Q21">
        <v>1</v>
      </c>
      <c r="X21">
        <v>54.1</v>
      </c>
      <c r="Y21">
        <v>0</v>
      </c>
      <c r="Z21">
        <v>86.4</v>
      </c>
      <c r="AA21">
        <v>13.5</v>
      </c>
      <c r="AB21">
        <v>0</v>
      </c>
      <c r="AC21">
        <v>0</v>
      </c>
      <c r="AD21">
        <v>1</v>
      </c>
      <c r="AE21">
        <v>0</v>
      </c>
      <c r="AF21" t="s">
        <v>2</v>
      </c>
      <c r="AG21">
        <v>54.1</v>
      </c>
      <c r="AH21">
        <v>2</v>
      </c>
      <c r="AI21">
        <v>221149841</v>
      </c>
      <c r="AJ21">
        <v>19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ROW(Source!A26)</f>
        <v>26</v>
      </c>
      <c r="B22">
        <v>221149858</v>
      </c>
      <c r="C22">
        <v>221149838</v>
      </c>
      <c r="D22">
        <v>217942542</v>
      </c>
      <c r="E22">
        <v>1</v>
      </c>
      <c r="F22">
        <v>1</v>
      </c>
      <c r="G22">
        <v>1</v>
      </c>
      <c r="H22">
        <v>2</v>
      </c>
      <c r="I22" t="s">
        <v>486</v>
      </c>
      <c r="J22" t="s">
        <v>487</v>
      </c>
      <c r="K22" t="s">
        <v>488</v>
      </c>
      <c r="L22">
        <v>1368</v>
      </c>
      <c r="N22">
        <v>1011</v>
      </c>
      <c r="O22" t="s">
        <v>485</v>
      </c>
      <c r="P22" t="s">
        <v>485</v>
      </c>
      <c r="Q22">
        <v>1</v>
      </c>
      <c r="X22">
        <v>0.65</v>
      </c>
      <c r="Y22">
        <v>0</v>
      </c>
      <c r="Z22">
        <v>115.4</v>
      </c>
      <c r="AA22">
        <v>13.5</v>
      </c>
      <c r="AB22">
        <v>0</v>
      </c>
      <c r="AC22">
        <v>0</v>
      </c>
      <c r="AD22">
        <v>1</v>
      </c>
      <c r="AE22">
        <v>0</v>
      </c>
      <c r="AF22" t="s">
        <v>2</v>
      </c>
      <c r="AG22">
        <v>0.65</v>
      </c>
      <c r="AH22">
        <v>2</v>
      </c>
      <c r="AI22">
        <v>221149842</v>
      </c>
      <c r="AJ22">
        <v>20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ROW(Source!A26)</f>
        <v>26</v>
      </c>
      <c r="B23">
        <v>221149859</v>
      </c>
      <c r="C23">
        <v>221149838</v>
      </c>
      <c r="D23">
        <v>217942697</v>
      </c>
      <c r="E23">
        <v>1</v>
      </c>
      <c r="F23">
        <v>1</v>
      </c>
      <c r="G23">
        <v>1</v>
      </c>
      <c r="H23">
        <v>2</v>
      </c>
      <c r="I23" t="s">
        <v>489</v>
      </c>
      <c r="J23" t="s">
        <v>490</v>
      </c>
      <c r="K23" t="s">
        <v>491</v>
      </c>
      <c r="L23">
        <v>1368</v>
      </c>
      <c r="N23">
        <v>1011</v>
      </c>
      <c r="O23" t="s">
        <v>485</v>
      </c>
      <c r="P23" t="s">
        <v>485</v>
      </c>
      <c r="Q23">
        <v>1</v>
      </c>
      <c r="X23">
        <v>0.25</v>
      </c>
      <c r="Y23">
        <v>0</v>
      </c>
      <c r="Z23">
        <v>89.99</v>
      </c>
      <c r="AA23">
        <v>10.06</v>
      </c>
      <c r="AB23">
        <v>0</v>
      </c>
      <c r="AC23">
        <v>0</v>
      </c>
      <c r="AD23">
        <v>1</v>
      </c>
      <c r="AE23">
        <v>0</v>
      </c>
      <c r="AF23" t="s">
        <v>2</v>
      </c>
      <c r="AG23">
        <v>0.25</v>
      </c>
      <c r="AH23">
        <v>2</v>
      </c>
      <c r="AI23">
        <v>221149843</v>
      </c>
      <c r="AJ23">
        <v>21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ROW(Source!A26)</f>
        <v>26</v>
      </c>
      <c r="B24">
        <v>221149860</v>
      </c>
      <c r="C24">
        <v>221149838</v>
      </c>
      <c r="D24">
        <v>217942818</v>
      </c>
      <c r="E24">
        <v>1</v>
      </c>
      <c r="F24">
        <v>1</v>
      </c>
      <c r="G24">
        <v>1</v>
      </c>
      <c r="H24">
        <v>2</v>
      </c>
      <c r="I24" t="s">
        <v>492</v>
      </c>
      <c r="J24" t="s">
        <v>493</v>
      </c>
      <c r="K24" t="s">
        <v>494</v>
      </c>
      <c r="L24">
        <v>1368</v>
      </c>
      <c r="N24">
        <v>1011</v>
      </c>
      <c r="O24" t="s">
        <v>485</v>
      </c>
      <c r="P24" t="s">
        <v>485</v>
      </c>
      <c r="Q24">
        <v>1</v>
      </c>
      <c r="X24">
        <v>36.9</v>
      </c>
      <c r="Y24">
        <v>0</v>
      </c>
      <c r="Z24">
        <v>1.9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2</v>
      </c>
      <c r="AG24">
        <v>36.9</v>
      </c>
      <c r="AH24">
        <v>2</v>
      </c>
      <c r="AI24">
        <v>221149844</v>
      </c>
      <c r="AJ24">
        <v>22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ROW(Source!A26)</f>
        <v>26</v>
      </c>
      <c r="B25">
        <v>221149861</v>
      </c>
      <c r="C25">
        <v>221149838</v>
      </c>
      <c r="D25">
        <v>217943466</v>
      </c>
      <c r="E25">
        <v>1</v>
      </c>
      <c r="F25">
        <v>1</v>
      </c>
      <c r="G25">
        <v>1</v>
      </c>
      <c r="H25">
        <v>2</v>
      </c>
      <c r="I25" t="s">
        <v>495</v>
      </c>
      <c r="J25" t="s">
        <v>496</v>
      </c>
      <c r="K25" t="s">
        <v>497</v>
      </c>
      <c r="L25">
        <v>1368</v>
      </c>
      <c r="N25">
        <v>1011</v>
      </c>
      <c r="O25" t="s">
        <v>485</v>
      </c>
      <c r="P25" t="s">
        <v>485</v>
      </c>
      <c r="Q25">
        <v>1</v>
      </c>
      <c r="X25">
        <v>0.99</v>
      </c>
      <c r="Y25">
        <v>0</v>
      </c>
      <c r="Z25">
        <v>65.709999999999994</v>
      </c>
      <c r="AA25">
        <v>11.6</v>
      </c>
      <c r="AB25">
        <v>0</v>
      </c>
      <c r="AC25">
        <v>0</v>
      </c>
      <c r="AD25">
        <v>1</v>
      </c>
      <c r="AE25">
        <v>0</v>
      </c>
      <c r="AF25" t="s">
        <v>2</v>
      </c>
      <c r="AG25">
        <v>0.99</v>
      </c>
      <c r="AH25">
        <v>2</v>
      </c>
      <c r="AI25">
        <v>221149845</v>
      </c>
      <c r="AJ25">
        <v>23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ROW(Source!A26)</f>
        <v>26</v>
      </c>
      <c r="B26">
        <v>221149862</v>
      </c>
      <c r="C26">
        <v>221149838</v>
      </c>
      <c r="D26">
        <v>217943676</v>
      </c>
      <c r="E26">
        <v>1</v>
      </c>
      <c r="F26">
        <v>1</v>
      </c>
      <c r="G26">
        <v>1</v>
      </c>
      <c r="H26">
        <v>2</v>
      </c>
      <c r="I26" t="s">
        <v>498</v>
      </c>
      <c r="J26" t="s">
        <v>499</v>
      </c>
      <c r="K26" t="s">
        <v>500</v>
      </c>
      <c r="L26">
        <v>1368</v>
      </c>
      <c r="N26">
        <v>1011</v>
      </c>
      <c r="O26" t="s">
        <v>485</v>
      </c>
      <c r="P26" t="s">
        <v>485</v>
      </c>
      <c r="Q26">
        <v>1</v>
      </c>
      <c r="X26">
        <v>140</v>
      </c>
      <c r="Y26">
        <v>0</v>
      </c>
      <c r="Z26">
        <v>8.1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2</v>
      </c>
      <c r="AG26">
        <v>140</v>
      </c>
      <c r="AH26">
        <v>2</v>
      </c>
      <c r="AI26">
        <v>221149846</v>
      </c>
      <c r="AJ26">
        <v>24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ROW(Source!A26)</f>
        <v>26</v>
      </c>
      <c r="B27">
        <v>221149863</v>
      </c>
      <c r="C27">
        <v>221149838</v>
      </c>
      <c r="D27">
        <v>217793735</v>
      </c>
      <c r="E27">
        <v>1</v>
      </c>
      <c r="F27">
        <v>1</v>
      </c>
      <c r="G27">
        <v>1</v>
      </c>
      <c r="H27">
        <v>3</v>
      </c>
      <c r="I27" t="s">
        <v>501</v>
      </c>
      <c r="J27" t="s">
        <v>502</v>
      </c>
      <c r="K27" t="s">
        <v>503</v>
      </c>
      <c r="L27">
        <v>1339</v>
      </c>
      <c r="N27">
        <v>1007</v>
      </c>
      <c r="O27" t="s">
        <v>27</v>
      </c>
      <c r="P27" t="s">
        <v>27</v>
      </c>
      <c r="Q27">
        <v>1</v>
      </c>
      <c r="X27">
        <v>0.124</v>
      </c>
      <c r="Y27">
        <v>2.44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2</v>
      </c>
      <c r="AG27">
        <v>0.124</v>
      </c>
      <c r="AH27">
        <v>2</v>
      </c>
      <c r="AI27">
        <v>221149847</v>
      </c>
      <c r="AJ27">
        <v>25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ROW(Source!A26)</f>
        <v>26</v>
      </c>
      <c r="B28">
        <v>221149864</v>
      </c>
      <c r="C28">
        <v>221149838</v>
      </c>
      <c r="D28">
        <v>217794821</v>
      </c>
      <c r="E28">
        <v>1</v>
      </c>
      <c r="F28">
        <v>1</v>
      </c>
      <c r="G28">
        <v>1</v>
      </c>
      <c r="H28">
        <v>3</v>
      </c>
      <c r="I28" t="s">
        <v>504</v>
      </c>
      <c r="J28" t="s">
        <v>505</v>
      </c>
      <c r="K28" t="s">
        <v>506</v>
      </c>
      <c r="L28">
        <v>1348</v>
      </c>
      <c r="N28">
        <v>1009</v>
      </c>
      <c r="O28" t="s">
        <v>45</v>
      </c>
      <c r="P28" t="s">
        <v>45</v>
      </c>
      <c r="Q28">
        <v>1000</v>
      </c>
      <c r="X28">
        <v>0.2</v>
      </c>
      <c r="Y28">
        <v>10315.01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2</v>
      </c>
      <c r="AG28">
        <v>0.2</v>
      </c>
      <c r="AH28">
        <v>2</v>
      </c>
      <c r="AI28">
        <v>221149848</v>
      </c>
      <c r="AJ28">
        <v>26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ROW(Source!A26)</f>
        <v>26</v>
      </c>
      <c r="B29">
        <v>221149865</v>
      </c>
      <c r="C29">
        <v>221149838</v>
      </c>
      <c r="D29">
        <v>217795969</v>
      </c>
      <c r="E29">
        <v>1</v>
      </c>
      <c r="F29">
        <v>1</v>
      </c>
      <c r="G29">
        <v>1</v>
      </c>
      <c r="H29">
        <v>3</v>
      </c>
      <c r="I29" t="s">
        <v>507</v>
      </c>
      <c r="J29" t="s">
        <v>508</v>
      </c>
      <c r="K29" t="s">
        <v>509</v>
      </c>
      <c r="L29">
        <v>1346</v>
      </c>
      <c r="N29">
        <v>1009</v>
      </c>
      <c r="O29" t="s">
        <v>510</v>
      </c>
      <c r="P29" t="s">
        <v>510</v>
      </c>
      <c r="Q29">
        <v>1</v>
      </c>
      <c r="X29">
        <v>90</v>
      </c>
      <c r="Y29">
        <v>9.0399999999999991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2</v>
      </c>
      <c r="AG29">
        <v>90</v>
      </c>
      <c r="AH29">
        <v>2</v>
      </c>
      <c r="AI29">
        <v>221149849</v>
      </c>
      <c r="AJ29">
        <v>27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ROW(Source!A26)</f>
        <v>26</v>
      </c>
      <c r="B30">
        <v>221149866</v>
      </c>
      <c r="C30">
        <v>221149838</v>
      </c>
      <c r="D30">
        <v>217796071</v>
      </c>
      <c r="E30">
        <v>1</v>
      </c>
      <c r="F30">
        <v>1</v>
      </c>
      <c r="G30">
        <v>1</v>
      </c>
      <c r="H30">
        <v>3</v>
      </c>
      <c r="I30" t="s">
        <v>511</v>
      </c>
      <c r="J30" t="s">
        <v>512</v>
      </c>
      <c r="K30" t="s">
        <v>513</v>
      </c>
      <c r="L30">
        <v>1348</v>
      </c>
      <c r="N30">
        <v>1009</v>
      </c>
      <c r="O30" t="s">
        <v>45</v>
      </c>
      <c r="P30" t="s">
        <v>45</v>
      </c>
      <c r="Q30">
        <v>1000</v>
      </c>
      <c r="X30">
        <v>5.1200000000000002E-2</v>
      </c>
      <c r="Y30">
        <v>11978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2</v>
      </c>
      <c r="AG30">
        <v>5.1200000000000002E-2</v>
      </c>
      <c r="AH30">
        <v>2</v>
      </c>
      <c r="AI30">
        <v>221149850</v>
      </c>
      <c r="AJ30">
        <v>28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ROW(Source!A26)</f>
        <v>26</v>
      </c>
      <c r="B31">
        <v>221149867</v>
      </c>
      <c r="C31">
        <v>221149838</v>
      </c>
      <c r="D31">
        <v>217798156</v>
      </c>
      <c r="E31">
        <v>1</v>
      </c>
      <c r="F31">
        <v>1</v>
      </c>
      <c r="G31">
        <v>1</v>
      </c>
      <c r="H31">
        <v>3</v>
      </c>
      <c r="I31" t="s">
        <v>514</v>
      </c>
      <c r="J31" t="s">
        <v>515</v>
      </c>
      <c r="K31" t="s">
        <v>516</v>
      </c>
      <c r="L31">
        <v>1348</v>
      </c>
      <c r="N31">
        <v>1009</v>
      </c>
      <c r="O31" t="s">
        <v>45</v>
      </c>
      <c r="P31" t="s">
        <v>45</v>
      </c>
      <c r="Q31">
        <v>1000</v>
      </c>
      <c r="X31">
        <v>4.1000000000000002E-2</v>
      </c>
      <c r="Y31">
        <v>734.5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2</v>
      </c>
      <c r="AG31">
        <v>4.1000000000000002E-2</v>
      </c>
      <c r="AH31">
        <v>2</v>
      </c>
      <c r="AI31">
        <v>221149851</v>
      </c>
      <c r="AJ31">
        <v>29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ROW(Source!A26)</f>
        <v>26</v>
      </c>
      <c r="B32">
        <v>221149868</v>
      </c>
      <c r="C32">
        <v>221149838</v>
      </c>
      <c r="D32">
        <v>217782518</v>
      </c>
      <c r="E32">
        <v>58</v>
      </c>
      <c r="F32">
        <v>1</v>
      </c>
      <c r="G32">
        <v>1</v>
      </c>
      <c r="H32">
        <v>3</v>
      </c>
      <c r="I32" t="s">
        <v>534</v>
      </c>
      <c r="J32" t="s">
        <v>2</v>
      </c>
      <c r="K32" t="s">
        <v>535</v>
      </c>
      <c r="L32">
        <v>1339</v>
      </c>
      <c r="N32">
        <v>1007</v>
      </c>
      <c r="O32" t="s">
        <v>27</v>
      </c>
      <c r="P32" t="s">
        <v>27</v>
      </c>
      <c r="Q32">
        <v>1</v>
      </c>
      <c r="X32">
        <v>101.5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 t="s">
        <v>2</v>
      </c>
      <c r="AG32">
        <v>101.5</v>
      </c>
      <c r="AH32">
        <v>3</v>
      </c>
      <c r="AI32">
        <v>-1</v>
      </c>
      <c r="AJ32" t="s">
        <v>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ROW(Source!A26)</f>
        <v>26</v>
      </c>
      <c r="B33">
        <v>221149869</v>
      </c>
      <c r="C33">
        <v>221149838</v>
      </c>
      <c r="D33">
        <v>217783778</v>
      </c>
      <c r="E33">
        <v>58</v>
      </c>
      <c r="F33">
        <v>1</v>
      </c>
      <c r="G33">
        <v>1</v>
      </c>
      <c r="H33">
        <v>3</v>
      </c>
      <c r="I33" t="s">
        <v>536</v>
      </c>
      <c r="J33" t="s">
        <v>2</v>
      </c>
      <c r="K33" t="s">
        <v>537</v>
      </c>
      <c r="L33">
        <v>1348</v>
      </c>
      <c r="N33">
        <v>1009</v>
      </c>
      <c r="O33" t="s">
        <v>45</v>
      </c>
      <c r="P33" t="s">
        <v>45</v>
      </c>
      <c r="Q33">
        <v>1000</v>
      </c>
      <c r="X33">
        <v>10.1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 t="s">
        <v>2</v>
      </c>
      <c r="AG33">
        <v>10.1</v>
      </c>
      <c r="AH33">
        <v>3</v>
      </c>
      <c r="AI33">
        <v>-1</v>
      </c>
      <c r="AJ33" t="s">
        <v>2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ROW(Source!A26)</f>
        <v>26</v>
      </c>
      <c r="B34">
        <v>221149870</v>
      </c>
      <c r="C34">
        <v>221149838</v>
      </c>
      <c r="D34">
        <v>217817103</v>
      </c>
      <c r="E34">
        <v>1</v>
      </c>
      <c r="F34">
        <v>1</v>
      </c>
      <c r="G34">
        <v>1</v>
      </c>
      <c r="H34">
        <v>3</v>
      </c>
      <c r="I34" t="s">
        <v>517</v>
      </c>
      <c r="J34" t="s">
        <v>518</v>
      </c>
      <c r="K34" t="s">
        <v>519</v>
      </c>
      <c r="L34">
        <v>1339</v>
      </c>
      <c r="N34">
        <v>1007</v>
      </c>
      <c r="O34" t="s">
        <v>27</v>
      </c>
      <c r="P34" t="s">
        <v>27</v>
      </c>
      <c r="Q34">
        <v>1</v>
      </c>
      <c r="X34">
        <v>0.14000000000000001</v>
      </c>
      <c r="Y34">
        <v>1287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2</v>
      </c>
      <c r="AG34">
        <v>0.14000000000000001</v>
      </c>
      <c r="AH34">
        <v>2</v>
      </c>
      <c r="AI34">
        <v>221149852</v>
      </c>
      <c r="AJ34">
        <v>30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ROW(Source!A26)</f>
        <v>26</v>
      </c>
      <c r="B35">
        <v>221149871</v>
      </c>
      <c r="C35">
        <v>221149838</v>
      </c>
      <c r="D35">
        <v>217817291</v>
      </c>
      <c r="E35">
        <v>1</v>
      </c>
      <c r="F35">
        <v>1</v>
      </c>
      <c r="G35">
        <v>1</v>
      </c>
      <c r="H35">
        <v>3</v>
      </c>
      <c r="I35" t="s">
        <v>520</v>
      </c>
      <c r="J35" t="s">
        <v>521</v>
      </c>
      <c r="K35" t="s">
        <v>522</v>
      </c>
      <c r="L35">
        <v>1339</v>
      </c>
      <c r="N35">
        <v>1007</v>
      </c>
      <c r="O35" t="s">
        <v>27</v>
      </c>
      <c r="P35" t="s">
        <v>27</v>
      </c>
      <c r="Q35">
        <v>1</v>
      </c>
      <c r="X35">
        <v>1.68</v>
      </c>
      <c r="Y35">
        <v>1056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2</v>
      </c>
      <c r="AG35">
        <v>1.68</v>
      </c>
      <c r="AH35">
        <v>2</v>
      </c>
      <c r="AI35">
        <v>221149853</v>
      </c>
      <c r="AJ35">
        <v>31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ROW(Source!A26)</f>
        <v>26</v>
      </c>
      <c r="B36">
        <v>221149872</v>
      </c>
      <c r="C36">
        <v>221149838</v>
      </c>
      <c r="D36">
        <v>217818484</v>
      </c>
      <c r="E36">
        <v>1</v>
      </c>
      <c r="F36">
        <v>1</v>
      </c>
      <c r="G36">
        <v>1</v>
      </c>
      <c r="H36">
        <v>3</v>
      </c>
      <c r="I36" t="s">
        <v>523</v>
      </c>
      <c r="J36" t="s">
        <v>524</v>
      </c>
      <c r="K36" t="s">
        <v>525</v>
      </c>
      <c r="L36">
        <v>1327</v>
      </c>
      <c r="N36">
        <v>1005</v>
      </c>
      <c r="O36" t="s">
        <v>526</v>
      </c>
      <c r="P36" t="s">
        <v>526</v>
      </c>
      <c r="Q36">
        <v>1</v>
      </c>
      <c r="X36">
        <v>74</v>
      </c>
      <c r="Y36">
        <v>35.53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2</v>
      </c>
      <c r="AG36">
        <v>74</v>
      </c>
      <c r="AH36">
        <v>2</v>
      </c>
      <c r="AI36">
        <v>221149854</v>
      </c>
      <c r="AJ36">
        <v>32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ROW(Source!A28)</f>
        <v>28</v>
      </c>
      <c r="B37">
        <v>221149891</v>
      </c>
      <c r="C37">
        <v>221149874</v>
      </c>
      <c r="D37">
        <v>217781598</v>
      </c>
      <c r="E37">
        <v>58</v>
      </c>
      <c r="F37">
        <v>1</v>
      </c>
      <c r="G37">
        <v>1</v>
      </c>
      <c r="H37">
        <v>1</v>
      </c>
      <c r="I37" t="s">
        <v>477</v>
      </c>
      <c r="J37" t="s">
        <v>2</v>
      </c>
      <c r="K37" t="s">
        <v>478</v>
      </c>
      <c r="L37">
        <v>1191</v>
      </c>
      <c r="N37">
        <v>74472246</v>
      </c>
      <c r="O37" t="s">
        <v>479</v>
      </c>
      <c r="P37" t="s">
        <v>479</v>
      </c>
      <c r="Q37">
        <v>1</v>
      </c>
      <c r="X37">
        <v>460</v>
      </c>
      <c r="Y37">
        <v>0</v>
      </c>
      <c r="Z37">
        <v>0</v>
      </c>
      <c r="AA37">
        <v>0</v>
      </c>
      <c r="AB37">
        <v>8.74</v>
      </c>
      <c r="AC37">
        <v>0</v>
      </c>
      <c r="AD37">
        <v>1</v>
      </c>
      <c r="AE37">
        <v>1</v>
      </c>
      <c r="AF37" t="s">
        <v>2</v>
      </c>
      <c r="AG37">
        <v>460</v>
      </c>
      <c r="AH37">
        <v>2</v>
      </c>
      <c r="AI37">
        <v>221149875</v>
      </c>
      <c r="AJ37">
        <v>33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ROW(Source!A28)</f>
        <v>28</v>
      </c>
      <c r="B38">
        <v>221149892</v>
      </c>
      <c r="C38">
        <v>221149874</v>
      </c>
      <c r="D38">
        <v>217781773</v>
      </c>
      <c r="E38">
        <v>58</v>
      </c>
      <c r="F38">
        <v>1</v>
      </c>
      <c r="G38">
        <v>1</v>
      </c>
      <c r="H38">
        <v>1</v>
      </c>
      <c r="I38" t="s">
        <v>480</v>
      </c>
      <c r="J38" t="s">
        <v>2</v>
      </c>
      <c r="K38" t="s">
        <v>481</v>
      </c>
      <c r="L38">
        <v>1191</v>
      </c>
      <c r="N38">
        <v>74472246</v>
      </c>
      <c r="O38" t="s">
        <v>479</v>
      </c>
      <c r="P38" t="s">
        <v>479</v>
      </c>
      <c r="Q38">
        <v>1</v>
      </c>
      <c r="X38">
        <v>50.74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2</v>
      </c>
      <c r="AF38" t="s">
        <v>2</v>
      </c>
      <c r="AG38">
        <v>50.74</v>
      </c>
      <c r="AH38">
        <v>2</v>
      </c>
      <c r="AI38">
        <v>221149876</v>
      </c>
      <c r="AJ38">
        <v>34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ROW(Source!A28)</f>
        <v>28</v>
      </c>
      <c r="B39">
        <v>221149893</v>
      </c>
      <c r="C39">
        <v>221149874</v>
      </c>
      <c r="D39">
        <v>217942484</v>
      </c>
      <c r="E39">
        <v>1</v>
      </c>
      <c r="F39">
        <v>1</v>
      </c>
      <c r="G39">
        <v>1</v>
      </c>
      <c r="H39">
        <v>2</v>
      </c>
      <c r="I39" t="s">
        <v>482</v>
      </c>
      <c r="J39" t="s">
        <v>483</v>
      </c>
      <c r="K39" t="s">
        <v>484</v>
      </c>
      <c r="L39">
        <v>1368</v>
      </c>
      <c r="N39">
        <v>1011</v>
      </c>
      <c r="O39" t="s">
        <v>485</v>
      </c>
      <c r="P39" t="s">
        <v>485</v>
      </c>
      <c r="Q39">
        <v>1</v>
      </c>
      <c r="X39">
        <v>49.62</v>
      </c>
      <c r="Y39">
        <v>0</v>
      </c>
      <c r="Z39">
        <v>86.4</v>
      </c>
      <c r="AA39">
        <v>13.5</v>
      </c>
      <c r="AB39">
        <v>0</v>
      </c>
      <c r="AC39">
        <v>0</v>
      </c>
      <c r="AD39">
        <v>1</v>
      </c>
      <c r="AE39">
        <v>0</v>
      </c>
      <c r="AF39" t="s">
        <v>2</v>
      </c>
      <c r="AG39">
        <v>49.62</v>
      </c>
      <c r="AH39">
        <v>2</v>
      </c>
      <c r="AI39">
        <v>221149877</v>
      </c>
      <c r="AJ39">
        <v>35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ROW(Source!A28)</f>
        <v>28</v>
      </c>
      <c r="B40">
        <v>221149894</v>
      </c>
      <c r="C40">
        <v>221149874</v>
      </c>
      <c r="D40">
        <v>217942542</v>
      </c>
      <c r="E40">
        <v>1</v>
      </c>
      <c r="F40">
        <v>1</v>
      </c>
      <c r="G40">
        <v>1</v>
      </c>
      <c r="H40">
        <v>2</v>
      </c>
      <c r="I40" t="s">
        <v>486</v>
      </c>
      <c r="J40" t="s">
        <v>487</v>
      </c>
      <c r="K40" t="s">
        <v>488</v>
      </c>
      <c r="L40">
        <v>1368</v>
      </c>
      <c r="N40">
        <v>1011</v>
      </c>
      <c r="O40" t="s">
        <v>485</v>
      </c>
      <c r="P40" t="s">
        <v>485</v>
      </c>
      <c r="Q40">
        <v>1</v>
      </c>
      <c r="X40">
        <v>0.35</v>
      </c>
      <c r="Y40">
        <v>0</v>
      </c>
      <c r="Z40">
        <v>115.4</v>
      </c>
      <c r="AA40">
        <v>13.5</v>
      </c>
      <c r="AB40">
        <v>0</v>
      </c>
      <c r="AC40">
        <v>0</v>
      </c>
      <c r="AD40">
        <v>1</v>
      </c>
      <c r="AE40">
        <v>0</v>
      </c>
      <c r="AF40" t="s">
        <v>2</v>
      </c>
      <c r="AG40">
        <v>0.35</v>
      </c>
      <c r="AH40">
        <v>2</v>
      </c>
      <c r="AI40">
        <v>221149878</v>
      </c>
      <c r="AJ40">
        <v>36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ROW(Source!A28)</f>
        <v>28</v>
      </c>
      <c r="B41">
        <v>221149895</v>
      </c>
      <c r="C41">
        <v>221149874</v>
      </c>
      <c r="D41">
        <v>217942697</v>
      </c>
      <c r="E41">
        <v>1</v>
      </c>
      <c r="F41">
        <v>1</v>
      </c>
      <c r="G41">
        <v>1</v>
      </c>
      <c r="H41">
        <v>2</v>
      </c>
      <c r="I41" t="s">
        <v>489</v>
      </c>
      <c r="J41" t="s">
        <v>490</v>
      </c>
      <c r="K41" t="s">
        <v>491</v>
      </c>
      <c r="L41">
        <v>1368</v>
      </c>
      <c r="N41">
        <v>1011</v>
      </c>
      <c r="O41" t="s">
        <v>485</v>
      </c>
      <c r="P41" t="s">
        <v>485</v>
      </c>
      <c r="Q41">
        <v>1</v>
      </c>
      <c r="X41">
        <v>0.25</v>
      </c>
      <c r="Y41">
        <v>0</v>
      </c>
      <c r="Z41">
        <v>89.99</v>
      </c>
      <c r="AA41">
        <v>10.06</v>
      </c>
      <c r="AB41">
        <v>0</v>
      </c>
      <c r="AC41">
        <v>0</v>
      </c>
      <c r="AD41">
        <v>1</v>
      </c>
      <c r="AE41">
        <v>0</v>
      </c>
      <c r="AF41" t="s">
        <v>2</v>
      </c>
      <c r="AG41">
        <v>0.25</v>
      </c>
      <c r="AH41">
        <v>2</v>
      </c>
      <c r="AI41">
        <v>221149879</v>
      </c>
      <c r="AJ41">
        <v>37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ROW(Source!A28)</f>
        <v>28</v>
      </c>
      <c r="B42">
        <v>221149896</v>
      </c>
      <c r="C42">
        <v>221149874</v>
      </c>
      <c r="D42">
        <v>217942818</v>
      </c>
      <c r="E42">
        <v>1</v>
      </c>
      <c r="F42">
        <v>1</v>
      </c>
      <c r="G42">
        <v>1</v>
      </c>
      <c r="H42">
        <v>2</v>
      </c>
      <c r="I42" t="s">
        <v>492</v>
      </c>
      <c r="J42" t="s">
        <v>493</v>
      </c>
      <c r="K42" t="s">
        <v>494</v>
      </c>
      <c r="L42">
        <v>1368</v>
      </c>
      <c r="N42">
        <v>1011</v>
      </c>
      <c r="O42" t="s">
        <v>485</v>
      </c>
      <c r="P42" t="s">
        <v>485</v>
      </c>
      <c r="Q42">
        <v>1</v>
      </c>
      <c r="X42">
        <v>23</v>
      </c>
      <c r="Y42">
        <v>0</v>
      </c>
      <c r="Z42">
        <v>1.9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2</v>
      </c>
      <c r="AG42">
        <v>23</v>
      </c>
      <c r="AH42">
        <v>2</v>
      </c>
      <c r="AI42">
        <v>221149880</v>
      </c>
      <c r="AJ42">
        <v>38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ROW(Source!A28)</f>
        <v>28</v>
      </c>
      <c r="B43">
        <v>221149897</v>
      </c>
      <c r="C43">
        <v>221149874</v>
      </c>
      <c r="D43">
        <v>217943466</v>
      </c>
      <c r="E43">
        <v>1</v>
      </c>
      <c r="F43">
        <v>1</v>
      </c>
      <c r="G43">
        <v>1</v>
      </c>
      <c r="H43">
        <v>2</v>
      </c>
      <c r="I43" t="s">
        <v>495</v>
      </c>
      <c r="J43" t="s">
        <v>496</v>
      </c>
      <c r="K43" t="s">
        <v>497</v>
      </c>
      <c r="L43">
        <v>1368</v>
      </c>
      <c r="N43">
        <v>1011</v>
      </c>
      <c r="O43" t="s">
        <v>485</v>
      </c>
      <c r="P43" t="s">
        <v>485</v>
      </c>
      <c r="Q43">
        <v>1</v>
      </c>
      <c r="X43">
        <v>0.52</v>
      </c>
      <c r="Y43">
        <v>0</v>
      </c>
      <c r="Z43">
        <v>65.709999999999994</v>
      </c>
      <c r="AA43">
        <v>11.6</v>
      </c>
      <c r="AB43">
        <v>0</v>
      </c>
      <c r="AC43">
        <v>0</v>
      </c>
      <c r="AD43">
        <v>1</v>
      </c>
      <c r="AE43">
        <v>0</v>
      </c>
      <c r="AF43" t="s">
        <v>2</v>
      </c>
      <c r="AG43">
        <v>0.52</v>
      </c>
      <c r="AH43">
        <v>2</v>
      </c>
      <c r="AI43">
        <v>221149881</v>
      </c>
      <c r="AJ43">
        <v>39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ROW(Source!A28)</f>
        <v>28</v>
      </c>
      <c r="B44">
        <v>221149898</v>
      </c>
      <c r="C44">
        <v>221149874</v>
      </c>
      <c r="D44">
        <v>217943676</v>
      </c>
      <c r="E44">
        <v>1</v>
      </c>
      <c r="F44">
        <v>1</v>
      </c>
      <c r="G44">
        <v>1</v>
      </c>
      <c r="H44">
        <v>2</v>
      </c>
      <c r="I44" t="s">
        <v>498</v>
      </c>
      <c r="J44" t="s">
        <v>499</v>
      </c>
      <c r="K44" t="s">
        <v>500</v>
      </c>
      <c r="L44">
        <v>1368</v>
      </c>
      <c r="N44">
        <v>1011</v>
      </c>
      <c r="O44" t="s">
        <v>485</v>
      </c>
      <c r="P44" t="s">
        <v>485</v>
      </c>
      <c r="Q44">
        <v>1</v>
      </c>
      <c r="X44">
        <v>280</v>
      </c>
      <c r="Y44">
        <v>0</v>
      </c>
      <c r="Z44">
        <v>8.1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2</v>
      </c>
      <c r="AG44">
        <v>280</v>
      </c>
      <c r="AH44">
        <v>2</v>
      </c>
      <c r="AI44">
        <v>221149882</v>
      </c>
      <c r="AJ44">
        <v>40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ROW(Source!A28)</f>
        <v>28</v>
      </c>
      <c r="B45">
        <v>221149899</v>
      </c>
      <c r="C45">
        <v>221149874</v>
      </c>
      <c r="D45">
        <v>217793735</v>
      </c>
      <c r="E45">
        <v>1</v>
      </c>
      <c r="F45">
        <v>1</v>
      </c>
      <c r="G45">
        <v>1</v>
      </c>
      <c r="H45">
        <v>3</v>
      </c>
      <c r="I45" t="s">
        <v>501</v>
      </c>
      <c r="J45" t="s">
        <v>502</v>
      </c>
      <c r="K45" t="s">
        <v>503</v>
      </c>
      <c r="L45">
        <v>1339</v>
      </c>
      <c r="N45">
        <v>1007</v>
      </c>
      <c r="O45" t="s">
        <v>27</v>
      </c>
      <c r="P45" t="s">
        <v>27</v>
      </c>
      <c r="Q45">
        <v>1</v>
      </c>
      <c r="X45">
        <v>6.2E-2</v>
      </c>
      <c r="Y45">
        <v>2.44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2</v>
      </c>
      <c r="AG45">
        <v>6.2E-2</v>
      </c>
      <c r="AH45">
        <v>2</v>
      </c>
      <c r="AI45">
        <v>221149883</v>
      </c>
      <c r="AJ45">
        <v>41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ROW(Source!A28)</f>
        <v>28</v>
      </c>
      <c r="B46">
        <v>221149900</v>
      </c>
      <c r="C46">
        <v>221149874</v>
      </c>
      <c r="D46">
        <v>217794821</v>
      </c>
      <c r="E46">
        <v>1</v>
      </c>
      <c r="F46">
        <v>1</v>
      </c>
      <c r="G46">
        <v>1</v>
      </c>
      <c r="H46">
        <v>3</v>
      </c>
      <c r="I46" t="s">
        <v>504</v>
      </c>
      <c r="J46" t="s">
        <v>505</v>
      </c>
      <c r="K46" t="s">
        <v>506</v>
      </c>
      <c r="L46">
        <v>1348</v>
      </c>
      <c r="N46">
        <v>1009</v>
      </c>
      <c r="O46" t="s">
        <v>45</v>
      </c>
      <c r="P46" t="s">
        <v>45</v>
      </c>
      <c r="Q46">
        <v>1000</v>
      </c>
      <c r="X46">
        <v>0.4</v>
      </c>
      <c r="Y46">
        <v>10315.01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2</v>
      </c>
      <c r="AG46">
        <v>0.4</v>
      </c>
      <c r="AH46">
        <v>2</v>
      </c>
      <c r="AI46">
        <v>221149884</v>
      </c>
      <c r="AJ46">
        <v>42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ROW(Source!A28)</f>
        <v>28</v>
      </c>
      <c r="B47">
        <v>221149901</v>
      </c>
      <c r="C47">
        <v>221149874</v>
      </c>
      <c r="D47">
        <v>217795969</v>
      </c>
      <c r="E47">
        <v>1</v>
      </c>
      <c r="F47">
        <v>1</v>
      </c>
      <c r="G47">
        <v>1</v>
      </c>
      <c r="H47">
        <v>3</v>
      </c>
      <c r="I47" t="s">
        <v>507</v>
      </c>
      <c r="J47" t="s">
        <v>508</v>
      </c>
      <c r="K47" t="s">
        <v>509</v>
      </c>
      <c r="L47">
        <v>1346</v>
      </c>
      <c r="N47">
        <v>1009</v>
      </c>
      <c r="O47" t="s">
        <v>510</v>
      </c>
      <c r="P47" t="s">
        <v>510</v>
      </c>
      <c r="Q47">
        <v>1</v>
      </c>
      <c r="X47">
        <v>40</v>
      </c>
      <c r="Y47">
        <v>9.0399999999999991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2</v>
      </c>
      <c r="AG47">
        <v>40</v>
      </c>
      <c r="AH47">
        <v>2</v>
      </c>
      <c r="AI47">
        <v>221149885</v>
      </c>
      <c r="AJ47">
        <v>43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ROW(Source!A28)</f>
        <v>28</v>
      </c>
      <c r="B48">
        <v>221149902</v>
      </c>
      <c r="C48">
        <v>221149874</v>
      </c>
      <c r="D48">
        <v>217796071</v>
      </c>
      <c r="E48">
        <v>1</v>
      </c>
      <c r="F48">
        <v>1</v>
      </c>
      <c r="G48">
        <v>1</v>
      </c>
      <c r="H48">
        <v>3</v>
      </c>
      <c r="I48" t="s">
        <v>511</v>
      </c>
      <c r="J48" t="s">
        <v>512</v>
      </c>
      <c r="K48" t="s">
        <v>513</v>
      </c>
      <c r="L48">
        <v>1348</v>
      </c>
      <c r="N48">
        <v>1009</v>
      </c>
      <c r="O48" t="s">
        <v>45</v>
      </c>
      <c r="P48" t="s">
        <v>45</v>
      </c>
      <c r="Q48">
        <v>1000</v>
      </c>
      <c r="X48">
        <v>2.5600000000000001E-2</v>
      </c>
      <c r="Y48">
        <v>11978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2</v>
      </c>
      <c r="AG48">
        <v>2.5600000000000001E-2</v>
      </c>
      <c r="AH48">
        <v>2</v>
      </c>
      <c r="AI48">
        <v>221149886</v>
      </c>
      <c r="AJ48">
        <v>44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ROW(Source!A28)</f>
        <v>28</v>
      </c>
      <c r="B49">
        <v>221149903</v>
      </c>
      <c r="C49">
        <v>221149874</v>
      </c>
      <c r="D49">
        <v>217798156</v>
      </c>
      <c r="E49">
        <v>1</v>
      </c>
      <c r="F49">
        <v>1</v>
      </c>
      <c r="G49">
        <v>1</v>
      </c>
      <c r="H49">
        <v>3</v>
      </c>
      <c r="I49" t="s">
        <v>514</v>
      </c>
      <c r="J49" t="s">
        <v>515</v>
      </c>
      <c r="K49" t="s">
        <v>516</v>
      </c>
      <c r="L49">
        <v>1348</v>
      </c>
      <c r="N49">
        <v>1009</v>
      </c>
      <c r="O49" t="s">
        <v>45</v>
      </c>
      <c r="P49" t="s">
        <v>45</v>
      </c>
      <c r="Q49">
        <v>1000</v>
      </c>
      <c r="X49">
        <v>0.02</v>
      </c>
      <c r="Y49">
        <v>734.5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2</v>
      </c>
      <c r="AG49">
        <v>0.02</v>
      </c>
      <c r="AH49">
        <v>2</v>
      </c>
      <c r="AI49">
        <v>221149887</v>
      </c>
      <c r="AJ49">
        <v>45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ROW(Source!A28)</f>
        <v>28</v>
      </c>
      <c r="B50">
        <v>221149904</v>
      </c>
      <c r="C50">
        <v>221149874</v>
      </c>
      <c r="D50">
        <v>217782518</v>
      </c>
      <c r="E50">
        <v>58</v>
      </c>
      <c r="F50">
        <v>1</v>
      </c>
      <c r="G50">
        <v>1</v>
      </c>
      <c r="H50">
        <v>3</v>
      </c>
      <c r="I50" t="s">
        <v>534</v>
      </c>
      <c r="J50" t="s">
        <v>2</v>
      </c>
      <c r="K50" t="s">
        <v>535</v>
      </c>
      <c r="L50">
        <v>1339</v>
      </c>
      <c r="N50">
        <v>1007</v>
      </c>
      <c r="O50" t="s">
        <v>27</v>
      </c>
      <c r="P50" t="s">
        <v>27</v>
      </c>
      <c r="Q50">
        <v>1</v>
      </c>
      <c r="X50">
        <v>101.5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 t="s">
        <v>2</v>
      </c>
      <c r="AG50">
        <v>101.5</v>
      </c>
      <c r="AH50">
        <v>3</v>
      </c>
      <c r="AI50">
        <v>-1</v>
      </c>
      <c r="AJ50" t="s">
        <v>2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ROW(Source!A28)</f>
        <v>28</v>
      </c>
      <c r="B51">
        <v>221149905</v>
      </c>
      <c r="C51">
        <v>221149874</v>
      </c>
      <c r="D51">
        <v>217783778</v>
      </c>
      <c r="E51">
        <v>58</v>
      </c>
      <c r="F51">
        <v>1</v>
      </c>
      <c r="G51">
        <v>1</v>
      </c>
      <c r="H51">
        <v>3</v>
      </c>
      <c r="I51" t="s">
        <v>536</v>
      </c>
      <c r="J51" t="s">
        <v>2</v>
      </c>
      <c r="K51" t="s">
        <v>537</v>
      </c>
      <c r="L51">
        <v>1348</v>
      </c>
      <c r="N51">
        <v>1009</v>
      </c>
      <c r="O51" t="s">
        <v>45</v>
      </c>
      <c r="P51" t="s">
        <v>45</v>
      </c>
      <c r="Q51">
        <v>1000</v>
      </c>
      <c r="X51">
        <v>5.4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 t="s">
        <v>2</v>
      </c>
      <c r="AG51">
        <v>5.4</v>
      </c>
      <c r="AH51">
        <v>3</v>
      </c>
      <c r="AI51">
        <v>-1</v>
      </c>
      <c r="AJ51" t="s">
        <v>2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ROW(Source!A28)</f>
        <v>28</v>
      </c>
      <c r="B52">
        <v>221149906</v>
      </c>
      <c r="C52">
        <v>221149874</v>
      </c>
      <c r="D52">
        <v>217817103</v>
      </c>
      <c r="E52">
        <v>1</v>
      </c>
      <c r="F52">
        <v>1</v>
      </c>
      <c r="G52">
        <v>1</v>
      </c>
      <c r="H52">
        <v>3</v>
      </c>
      <c r="I52" t="s">
        <v>517</v>
      </c>
      <c r="J52" t="s">
        <v>518</v>
      </c>
      <c r="K52" t="s">
        <v>519</v>
      </c>
      <c r="L52">
        <v>1339</v>
      </c>
      <c r="N52">
        <v>1007</v>
      </c>
      <c r="O52" t="s">
        <v>27</v>
      </c>
      <c r="P52" t="s">
        <v>27</v>
      </c>
      <c r="Q52">
        <v>1</v>
      </c>
      <c r="X52">
        <v>7.0000000000000007E-2</v>
      </c>
      <c r="Y52">
        <v>1287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2</v>
      </c>
      <c r="AG52">
        <v>7.0000000000000007E-2</v>
      </c>
      <c r="AH52">
        <v>2</v>
      </c>
      <c r="AI52">
        <v>221149888</v>
      </c>
      <c r="AJ52">
        <v>46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ROW(Source!A28)</f>
        <v>28</v>
      </c>
      <c r="B53">
        <v>221149907</v>
      </c>
      <c r="C53">
        <v>221149874</v>
      </c>
      <c r="D53">
        <v>217817291</v>
      </c>
      <c r="E53">
        <v>1</v>
      </c>
      <c r="F53">
        <v>1</v>
      </c>
      <c r="G53">
        <v>1</v>
      </c>
      <c r="H53">
        <v>3</v>
      </c>
      <c r="I53" t="s">
        <v>520</v>
      </c>
      <c r="J53" t="s">
        <v>521</v>
      </c>
      <c r="K53" t="s">
        <v>522</v>
      </c>
      <c r="L53">
        <v>1339</v>
      </c>
      <c r="N53">
        <v>1007</v>
      </c>
      <c r="O53" t="s">
        <v>27</v>
      </c>
      <c r="P53" t="s">
        <v>27</v>
      </c>
      <c r="Q53">
        <v>1</v>
      </c>
      <c r="X53">
        <v>0.77</v>
      </c>
      <c r="Y53">
        <v>1056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2</v>
      </c>
      <c r="AG53">
        <v>0.77</v>
      </c>
      <c r="AH53">
        <v>2</v>
      </c>
      <c r="AI53">
        <v>221149889</v>
      </c>
      <c r="AJ53">
        <v>47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ROW(Source!A28)</f>
        <v>28</v>
      </c>
      <c r="B54">
        <v>221149908</v>
      </c>
      <c r="C54">
        <v>221149874</v>
      </c>
      <c r="D54">
        <v>217818484</v>
      </c>
      <c r="E54">
        <v>1</v>
      </c>
      <c r="F54">
        <v>1</v>
      </c>
      <c r="G54">
        <v>1</v>
      </c>
      <c r="H54">
        <v>3</v>
      </c>
      <c r="I54" t="s">
        <v>523</v>
      </c>
      <c r="J54" t="s">
        <v>524</v>
      </c>
      <c r="K54" t="s">
        <v>525</v>
      </c>
      <c r="L54">
        <v>1327</v>
      </c>
      <c r="N54">
        <v>1005</v>
      </c>
      <c r="O54" t="s">
        <v>526</v>
      </c>
      <c r="P54" t="s">
        <v>526</v>
      </c>
      <c r="Q54">
        <v>1</v>
      </c>
      <c r="X54">
        <v>37</v>
      </c>
      <c r="Y54">
        <v>35.53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2</v>
      </c>
      <c r="AG54">
        <v>37</v>
      </c>
      <c r="AH54">
        <v>2</v>
      </c>
      <c r="AI54">
        <v>221149890</v>
      </c>
      <c r="AJ54">
        <v>48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ROW(Source!A30)</f>
        <v>30</v>
      </c>
      <c r="B55">
        <v>221149917</v>
      </c>
      <c r="C55">
        <v>221149910</v>
      </c>
      <c r="D55">
        <v>217781596</v>
      </c>
      <c r="E55">
        <v>58</v>
      </c>
      <c r="F55">
        <v>1</v>
      </c>
      <c r="G55">
        <v>1</v>
      </c>
      <c r="H55">
        <v>1</v>
      </c>
      <c r="I55" t="s">
        <v>527</v>
      </c>
      <c r="J55" t="s">
        <v>2</v>
      </c>
      <c r="K55" t="s">
        <v>528</v>
      </c>
      <c r="L55">
        <v>1191</v>
      </c>
      <c r="N55">
        <v>74472246</v>
      </c>
      <c r="O55" t="s">
        <v>479</v>
      </c>
      <c r="P55" t="s">
        <v>479</v>
      </c>
      <c r="Q55">
        <v>1</v>
      </c>
      <c r="X55">
        <v>29.78</v>
      </c>
      <c r="Y55">
        <v>0</v>
      </c>
      <c r="Z55">
        <v>0</v>
      </c>
      <c r="AA55">
        <v>0</v>
      </c>
      <c r="AB55">
        <v>8.64</v>
      </c>
      <c r="AC55">
        <v>0</v>
      </c>
      <c r="AD55">
        <v>1</v>
      </c>
      <c r="AE55">
        <v>1</v>
      </c>
      <c r="AF55" t="s">
        <v>2</v>
      </c>
      <c r="AG55">
        <v>29.78</v>
      </c>
      <c r="AH55">
        <v>2</v>
      </c>
      <c r="AI55">
        <v>221149911</v>
      </c>
      <c r="AJ55">
        <v>49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ROW(Source!A30)</f>
        <v>30</v>
      </c>
      <c r="B56">
        <v>221149918</v>
      </c>
      <c r="C56">
        <v>221149910</v>
      </c>
      <c r="D56">
        <v>217781773</v>
      </c>
      <c r="E56">
        <v>58</v>
      </c>
      <c r="F56">
        <v>1</v>
      </c>
      <c r="G56">
        <v>1</v>
      </c>
      <c r="H56">
        <v>1</v>
      </c>
      <c r="I56" t="s">
        <v>480</v>
      </c>
      <c r="J56" t="s">
        <v>2</v>
      </c>
      <c r="K56" t="s">
        <v>481</v>
      </c>
      <c r="L56">
        <v>1191</v>
      </c>
      <c r="N56">
        <v>74472246</v>
      </c>
      <c r="O56" t="s">
        <v>479</v>
      </c>
      <c r="P56" t="s">
        <v>479</v>
      </c>
      <c r="Q56">
        <v>1</v>
      </c>
      <c r="X56">
        <v>0.57999999999999996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2</v>
      </c>
      <c r="AF56" t="s">
        <v>2</v>
      </c>
      <c r="AG56">
        <v>0.57999999999999996</v>
      </c>
      <c r="AH56">
        <v>2</v>
      </c>
      <c r="AI56">
        <v>221149912</v>
      </c>
      <c r="AJ56">
        <v>50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ROW(Source!A30)</f>
        <v>30</v>
      </c>
      <c r="B57">
        <v>221149919</v>
      </c>
      <c r="C57">
        <v>221149910</v>
      </c>
      <c r="D57">
        <v>217942484</v>
      </c>
      <c r="E57">
        <v>1</v>
      </c>
      <c r="F57">
        <v>1</v>
      </c>
      <c r="G57">
        <v>1</v>
      </c>
      <c r="H57">
        <v>2</v>
      </c>
      <c r="I57" t="s">
        <v>482</v>
      </c>
      <c r="J57" t="s">
        <v>483</v>
      </c>
      <c r="K57" t="s">
        <v>484</v>
      </c>
      <c r="L57">
        <v>1368</v>
      </c>
      <c r="N57">
        <v>1011</v>
      </c>
      <c r="O57" t="s">
        <v>485</v>
      </c>
      <c r="P57" t="s">
        <v>485</v>
      </c>
      <c r="Q57">
        <v>1</v>
      </c>
      <c r="X57">
        <v>0.36</v>
      </c>
      <c r="Y57">
        <v>0</v>
      </c>
      <c r="Z57">
        <v>86.4</v>
      </c>
      <c r="AA57">
        <v>13.5</v>
      </c>
      <c r="AB57">
        <v>0</v>
      </c>
      <c r="AC57">
        <v>0</v>
      </c>
      <c r="AD57">
        <v>1</v>
      </c>
      <c r="AE57">
        <v>0</v>
      </c>
      <c r="AF57" t="s">
        <v>2</v>
      </c>
      <c r="AG57">
        <v>0.36</v>
      </c>
      <c r="AH57">
        <v>2</v>
      </c>
      <c r="AI57">
        <v>221149913</v>
      </c>
      <c r="AJ57">
        <v>51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ROW(Source!A30)</f>
        <v>30</v>
      </c>
      <c r="B58">
        <v>221149920</v>
      </c>
      <c r="C58">
        <v>221149910</v>
      </c>
      <c r="D58">
        <v>217942542</v>
      </c>
      <c r="E58">
        <v>1</v>
      </c>
      <c r="F58">
        <v>1</v>
      </c>
      <c r="G58">
        <v>1</v>
      </c>
      <c r="H58">
        <v>2</v>
      </c>
      <c r="I58" t="s">
        <v>486</v>
      </c>
      <c r="J58" t="s">
        <v>487</v>
      </c>
      <c r="K58" t="s">
        <v>488</v>
      </c>
      <c r="L58">
        <v>1368</v>
      </c>
      <c r="N58">
        <v>1011</v>
      </c>
      <c r="O58" t="s">
        <v>485</v>
      </c>
      <c r="P58" t="s">
        <v>485</v>
      </c>
      <c r="Q58">
        <v>1</v>
      </c>
      <c r="X58">
        <v>0.09</v>
      </c>
      <c r="Y58">
        <v>0</v>
      </c>
      <c r="Z58">
        <v>115.4</v>
      </c>
      <c r="AA58">
        <v>13.5</v>
      </c>
      <c r="AB58">
        <v>0</v>
      </c>
      <c r="AC58">
        <v>0</v>
      </c>
      <c r="AD58">
        <v>1</v>
      </c>
      <c r="AE58">
        <v>0</v>
      </c>
      <c r="AF58" t="s">
        <v>2</v>
      </c>
      <c r="AG58">
        <v>0.09</v>
      </c>
      <c r="AH58">
        <v>2</v>
      </c>
      <c r="AI58">
        <v>221149914</v>
      </c>
      <c r="AJ58">
        <v>52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ROW(Source!A30)</f>
        <v>30</v>
      </c>
      <c r="B59">
        <v>221149921</v>
      </c>
      <c r="C59">
        <v>221149910</v>
      </c>
      <c r="D59">
        <v>217943466</v>
      </c>
      <c r="E59">
        <v>1</v>
      </c>
      <c r="F59">
        <v>1</v>
      </c>
      <c r="G59">
        <v>1</v>
      </c>
      <c r="H59">
        <v>2</v>
      </c>
      <c r="I59" t="s">
        <v>495</v>
      </c>
      <c r="J59" t="s">
        <v>496</v>
      </c>
      <c r="K59" t="s">
        <v>497</v>
      </c>
      <c r="L59">
        <v>1368</v>
      </c>
      <c r="N59">
        <v>1011</v>
      </c>
      <c r="O59" t="s">
        <v>485</v>
      </c>
      <c r="P59" t="s">
        <v>485</v>
      </c>
      <c r="Q59">
        <v>1</v>
      </c>
      <c r="X59">
        <v>0.13</v>
      </c>
      <c r="Y59">
        <v>0</v>
      </c>
      <c r="Z59">
        <v>65.709999999999994</v>
      </c>
      <c r="AA59">
        <v>11.6</v>
      </c>
      <c r="AB59">
        <v>0</v>
      </c>
      <c r="AC59">
        <v>0</v>
      </c>
      <c r="AD59">
        <v>1</v>
      </c>
      <c r="AE59">
        <v>0</v>
      </c>
      <c r="AF59" t="s">
        <v>2</v>
      </c>
      <c r="AG59">
        <v>0.13</v>
      </c>
      <c r="AH59">
        <v>2</v>
      </c>
      <c r="AI59">
        <v>221149915</v>
      </c>
      <c r="AJ59">
        <v>53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ROW(Source!A30)</f>
        <v>30</v>
      </c>
      <c r="B60">
        <v>221149922</v>
      </c>
      <c r="C60">
        <v>221149910</v>
      </c>
      <c r="D60">
        <v>217813062</v>
      </c>
      <c r="E60">
        <v>1</v>
      </c>
      <c r="F60">
        <v>1</v>
      </c>
      <c r="G60">
        <v>1</v>
      </c>
      <c r="H60">
        <v>3</v>
      </c>
      <c r="I60" t="s">
        <v>529</v>
      </c>
      <c r="J60" t="s">
        <v>530</v>
      </c>
      <c r="K60" t="s">
        <v>531</v>
      </c>
      <c r="L60">
        <v>1348</v>
      </c>
      <c r="N60">
        <v>1009</v>
      </c>
      <c r="O60" t="s">
        <v>45</v>
      </c>
      <c r="P60" t="s">
        <v>45</v>
      </c>
      <c r="Q60">
        <v>1000</v>
      </c>
      <c r="X60">
        <v>4.0000000000000001E-3</v>
      </c>
      <c r="Y60">
        <v>10200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2</v>
      </c>
      <c r="AG60">
        <v>4.0000000000000001E-3</v>
      </c>
      <c r="AH60">
        <v>2</v>
      </c>
      <c r="AI60">
        <v>221149916</v>
      </c>
      <c r="AJ60">
        <v>54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ROW(Source!A30)</f>
        <v>30</v>
      </c>
      <c r="B61">
        <v>221149923</v>
      </c>
      <c r="C61">
        <v>221149910</v>
      </c>
      <c r="D61">
        <v>217783778</v>
      </c>
      <c r="E61">
        <v>58</v>
      </c>
      <c r="F61">
        <v>1</v>
      </c>
      <c r="G61">
        <v>1</v>
      </c>
      <c r="H61">
        <v>3</v>
      </c>
      <c r="I61" t="s">
        <v>536</v>
      </c>
      <c r="J61" t="s">
        <v>2</v>
      </c>
      <c r="K61" t="s">
        <v>537</v>
      </c>
      <c r="L61">
        <v>1348</v>
      </c>
      <c r="N61">
        <v>1009</v>
      </c>
      <c r="O61" t="s">
        <v>45</v>
      </c>
      <c r="P61" t="s">
        <v>45</v>
      </c>
      <c r="Q61">
        <v>1000</v>
      </c>
      <c r="X61">
        <v>1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 t="s">
        <v>2</v>
      </c>
      <c r="AG61">
        <v>1</v>
      </c>
      <c r="AH61">
        <v>3</v>
      </c>
      <c r="AI61">
        <v>-1</v>
      </c>
      <c r="AJ61" t="s">
        <v>2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ROW(Source!A39)</f>
        <v>39</v>
      </c>
      <c r="B62">
        <v>221149937</v>
      </c>
      <c r="C62">
        <v>221149932</v>
      </c>
      <c r="D62">
        <v>217781610</v>
      </c>
      <c r="E62">
        <v>58</v>
      </c>
      <c r="F62">
        <v>1</v>
      </c>
      <c r="G62">
        <v>1</v>
      </c>
      <c r="H62">
        <v>1</v>
      </c>
      <c r="I62" t="s">
        <v>532</v>
      </c>
      <c r="J62" t="s">
        <v>2</v>
      </c>
      <c r="K62" t="s">
        <v>533</v>
      </c>
      <c r="L62">
        <v>1191</v>
      </c>
      <c r="N62">
        <v>74472246</v>
      </c>
      <c r="O62" t="s">
        <v>479</v>
      </c>
      <c r="P62" t="s">
        <v>479</v>
      </c>
      <c r="Q62">
        <v>1</v>
      </c>
      <c r="X62">
        <v>198</v>
      </c>
      <c r="Y62">
        <v>0</v>
      </c>
      <c r="Z62">
        <v>0</v>
      </c>
      <c r="AA62">
        <v>0</v>
      </c>
      <c r="AB62">
        <v>9.07</v>
      </c>
      <c r="AC62">
        <v>0</v>
      </c>
      <c r="AD62">
        <v>1</v>
      </c>
      <c r="AE62">
        <v>1</v>
      </c>
      <c r="AF62" t="s">
        <v>2</v>
      </c>
      <c r="AG62">
        <v>198</v>
      </c>
      <c r="AH62">
        <v>2</v>
      </c>
      <c r="AI62">
        <v>221149933</v>
      </c>
      <c r="AJ62">
        <v>55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ROW(Source!A39)</f>
        <v>39</v>
      </c>
      <c r="B63">
        <v>221149938</v>
      </c>
      <c r="C63">
        <v>221149932</v>
      </c>
      <c r="D63">
        <v>217781773</v>
      </c>
      <c r="E63">
        <v>58</v>
      </c>
      <c r="F63">
        <v>1</v>
      </c>
      <c r="G63">
        <v>1</v>
      </c>
      <c r="H63">
        <v>1</v>
      </c>
      <c r="I63" t="s">
        <v>480</v>
      </c>
      <c r="J63" t="s">
        <v>2</v>
      </c>
      <c r="K63" t="s">
        <v>481</v>
      </c>
      <c r="L63">
        <v>1191</v>
      </c>
      <c r="N63">
        <v>74472246</v>
      </c>
      <c r="O63" t="s">
        <v>479</v>
      </c>
      <c r="P63" t="s">
        <v>479</v>
      </c>
      <c r="Q63">
        <v>1</v>
      </c>
      <c r="X63">
        <v>0.33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2</v>
      </c>
      <c r="AF63" t="s">
        <v>2</v>
      </c>
      <c r="AG63">
        <v>0.33</v>
      </c>
      <c r="AH63">
        <v>2</v>
      </c>
      <c r="AI63">
        <v>221149934</v>
      </c>
      <c r="AJ63">
        <v>56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ROW(Source!A39)</f>
        <v>39</v>
      </c>
      <c r="B64">
        <v>221149939</v>
      </c>
      <c r="C64">
        <v>221149932</v>
      </c>
      <c r="D64">
        <v>217942542</v>
      </c>
      <c r="E64">
        <v>1</v>
      </c>
      <c r="F64">
        <v>1</v>
      </c>
      <c r="G64">
        <v>1</v>
      </c>
      <c r="H64">
        <v>2</v>
      </c>
      <c r="I64" t="s">
        <v>486</v>
      </c>
      <c r="J64" t="s">
        <v>487</v>
      </c>
      <c r="K64" t="s">
        <v>488</v>
      </c>
      <c r="L64">
        <v>1368</v>
      </c>
      <c r="N64">
        <v>1011</v>
      </c>
      <c r="O64" t="s">
        <v>485</v>
      </c>
      <c r="P64" t="s">
        <v>485</v>
      </c>
      <c r="Q64">
        <v>1</v>
      </c>
      <c r="X64">
        <v>0.14000000000000001</v>
      </c>
      <c r="Y64">
        <v>0</v>
      </c>
      <c r="Z64">
        <v>115.4</v>
      </c>
      <c r="AA64">
        <v>13.5</v>
      </c>
      <c r="AB64">
        <v>0</v>
      </c>
      <c r="AC64">
        <v>0</v>
      </c>
      <c r="AD64">
        <v>1</v>
      </c>
      <c r="AE64">
        <v>0</v>
      </c>
      <c r="AF64" t="s">
        <v>2</v>
      </c>
      <c r="AG64">
        <v>0.14000000000000001</v>
      </c>
      <c r="AH64">
        <v>2</v>
      </c>
      <c r="AI64">
        <v>221149935</v>
      </c>
      <c r="AJ64">
        <v>57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ROW(Source!A39)</f>
        <v>39</v>
      </c>
      <c r="B65">
        <v>221149940</v>
      </c>
      <c r="C65">
        <v>221149932</v>
      </c>
      <c r="D65">
        <v>217943466</v>
      </c>
      <c r="E65">
        <v>1</v>
      </c>
      <c r="F65">
        <v>1</v>
      </c>
      <c r="G65">
        <v>1</v>
      </c>
      <c r="H65">
        <v>2</v>
      </c>
      <c r="I65" t="s">
        <v>495</v>
      </c>
      <c r="J65" t="s">
        <v>496</v>
      </c>
      <c r="K65" t="s">
        <v>497</v>
      </c>
      <c r="L65">
        <v>1368</v>
      </c>
      <c r="N65">
        <v>1011</v>
      </c>
      <c r="O65" t="s">
        <v>485</v>
      </c>
      <c r="P65" t="s">
        <v>485</v>
      </c>
      <c r="Q65">
        <v>1</v>
      </c>
      <c r="X65">
        <v>0.19</v>
      </c>
      <c r="Y65">
        <v>0</v>
      </c>
      <c r="Z65">
        <v>65.709999999999994</v>
      </c>
      <c r="AA65">
        <v>11.6</v>
      </c>
      <c r="AB65">
        <v>0</v>
      </c>
      <c r="AC65">
        <v>0</v>
      </c>
      <c r="AD65">
        <v>1</v>
      </c>
      <c r="AE65">
        <v>0</v>
      </c>
      <c r="AF65" t="s">
        <v>2</v>
      </c>
      <c r="AG65">
        <v>0.19</v>
      </c>
      <c r="AH65">
        <v>2</v>
      </c>
      <c r="AI65">
        <v>221149936</v>
      </c>
      <c r="AJ65">
        <v>58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ROW(Source!A39)</f>
        <v>39</v>
      </c>
      <c r="B66">
        <v>221149941</v>
      </c>
      <c r="C66">
        <v>221149932</v>
      </c>
      <c r="D66">
        <v>217783736</v>
      </c>
      <c r="E66">
        <v>58</v>
      </c>
      <c r="F66">
        <v>1</v>
      </c>
      <c r="G66">
        <v>1</v>
      </c>
      <c r="H66">
        <v>3</v>
      </c>
      <c r="I66" t="s">
        <v>538</v>
      </c>
      <c r="J66" t="s">
        <v>2</v>
      </c>
      <c r="K66" t="s">
        <v>539</v>
      </c>
      <c r="L66">
        <v>1348</v>
      </c>
      <c r="N66">
        <v>1009</v>
      </c>
      <c r="O66" t="s">
        <v>45</v>
      </c>
      <c r="P66" t="s">
        <v>45</v>
      </c>
      <c r="Q66">
        <v>1000</v>
      </c>
      <c r="X66">
        <v>1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 t="s">
        <v>2</v>
      </c>
      <c r="AG66">
        <v>1</v>
      </c>
      <c r="AH66">
        <v>3</v>
      </c>
      <c r="AI66">
        <v>-1</v>
      </c>
      <c r="AJ66" t="s">
        <v>2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ROW(Source!A41)</f>
        <v>41</v>
      </c>
      <c r="B67">
        <v>221149948</v>
      </c>
      <c r="C67">
        <v>221149943</v>
      </c>
      <c r="D67">
        <v>217781610</v>
      </c>
      <c r="E67">
        <v>58</v>
      </c>
      <c r="F67">
        <v>1</v>
      </c>
      <c r="G67">
        <v>1</v>
      </c>
      <c r="H67">
        <v>1</v>
      </c>
      <c r="I67" t="s">
        <v>532</v>
      </c>
      <c r="J67" t="s">
        <v>2</v>
      </c>
      <c r="K67" t="s">
        <v>533</v>
      </c>
      <c r="L67">
        <v>1191</v>
      </c>
      <c r="N67">
        <v>74472246</v>
      </c>
      <c r="O67" t="s">
        <v>479</v>
      </c>
      <c r="P67" t="s">
        <v>479</v>
      </c>
      <c r="Q67">
        <v>1</v>
      </c>
      <c r="X67">
        <v>58</v>
      </c>
      <c r="Y67">
        <v>0</v>
      </c>
      <c r="Z67">
        <v>0</v>
      </c>
      <c r="AA67">
        <v>0</v>
      </c>
      <c r="AB67">
        <v>9.07</v>
      </c>
      <c r="AC67">
        <v>0</v>
      </c>
      <c r="AD67">
        <v>1</v>
      </c>
      <c r="AE67">
        <v>1</v>
      </c>
      <c r="AF67" t="s">
        <v>2</v>
      </c>
      <c r="AG67">
        <v>58</v>
      </c>
      <c r="AH67">
        <v>2</v>
      </c>
      <c r="AI67">
        <v>221149944</v>
      </c>
      <c r="AJ67">
        <v>59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ROW(Source!A41)</f>
        <v>41</v>
      </c>
      <c r="B68">
        <v>221149949</v>
      </c>
      <c r="C68">
        <v>221149943</v>
      </c>
      <c r="D68">
        <v>217781773</v>
      </c>
      <c r="E68">
        <v>58</v>
      </c>
      <c r="F68">
        <v>1</v>
      </c>
      <c r="G68">
        <v>1</v>
      </c>
      <c r="H68">
        <v>1</v>
      </c>
      <c r="I68" t="s">
        <v>480</v>
      </c>
      <c r="J68" t="s">
        <v>2</v>
      </c>
      <c r="K68" t="s">
        <v>481</v>
      </c>
      <c r="L68">
        <v>1191</v>
      </c>
      <c r="N68">
        <v>74472246</v>
      </c>
      <c r="O68" t="s">
        <v>479</v>
      </c>
      <c r="P68" t="s">
        <v>479</v>
      </c>
      <c r="Q68">
        <v>1</v>
      </c>
      <c r="X68">
        <v>0.33</v>
      </c>
      <c r="Y68">
        <v>0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2</v>
      </c>
      <c r="AF68" t="s">
        <v>2</v>
      </c>
      <c r="AG68">
        <v>0.33</v>
      </c>
      <c r="AH68">
        <v>2</v>
      </c>
      <c r="AI68">
        <v>221149945</v>
      </c>
      <c r="AJ68">
        <v>60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ROW(Source!A41)</f>
        <v>41</v>
      </c>
      <c r="B69">
        <v>221149950</v>
      </c>
      <c r="C69">
        <v>221149943</v>
      </c>
      <c r="D69">
        <v>217942542</v>
      </c>
      <c r="E69">
        <v>1</v>
      </c>
      <c r="F69">
        <v>1</v>
      </c>
      <c r="G69">
        <v>1</v>
      </c>
      <c r="H69">
        <v>2</v>
      </c>
      <c r="I69" t="s">
        <v>486</v>
      </c>
      <c r="J69" t="s">
        <v>487</v>
      </c>
      <c r="K69" t="s">
        <v>488</v>
      </c>
      <c r="L69">
        <v>1368</v>
      </c>
      <c r="N69">
        <v>1011</v>
      </c>
      <c r="O69" t="s">
        <v>485</v>
      </c>
      <c r="P69" t="s">
        <v>485</v>
      </c>
      <c r="Q69">
        <v>1</v>
      </c>
      <c r="X69">
        <v>0.14000000000000001</v>
      </c>
      <c r="Y69">
        <v>0</v>
      </c>
      <c r="Z69">
        <v>115.4</v>
      </c>
      <c r="AA69">
        <v>13.5</v>
      </c>
      <c r="AB69">
        <v>0</v>
      </c>
      <c r="AC69">
        <v>0</v>
      </c>
      <c r="AD69">
        <v>1</v>
      </c>
      <c r="AE69">
        <v>0</v>
      </c>
      <c r="AF69" t="s">
        <v>2</v>
      </c>
      <c r="AG69">
        <v>0.14000000000000001</v>
      </c>
      <c r="AH69">
        <v>2</v>
      </c>
      <c r="AI69">
        <v>221149946</v>
      </c>
      <c r="AJ69">
        <v>61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ROW(Source!A41)</f>
        <v>41</v>
      </c>
      <c r="B70">
        <v>221149951</v>
      </c>
      <c r="C70">
        <v>221149943</v>
      </c>
      <c r="D70">
        <v>217943466</v>
      </c>
      <c r="E70">
        <v>1</v>
      </c>
      <c r="F70">
        <v>1</v>
      </c>
      <c r="G70">
        <v>1</v>
      </c>
      <c r="H70">
        <v>2</v>
      </c>
      <c r="I70" t="s">
        <v>495</v>
      </c>
      <c r="J70" t="s">
        <v>496</v>
      </c>
      <c r="K70" t="s">
        <v>497</v>
      </c>
      <c r="L70">
        <v>1368</v>
      </c>
      <c r="N70">
        <v>1011</v>
      </c>
      <c r="O70" t="s">
        <v>485</v>
      </c>
      <c r="P70" t="s">
        <v>485</v>
      </c>
      <c r="Q70">
        <v>1</v>
      </c>
      <c r="X70">
        <v>0.19</v>
      </c>
      <c r="Y70">
        <v>0</v>
      </c>
      <c r="Z70">
        <v>65.709999999999994</v>
      </c>
      <c r="AA70">
        <v>11.6</v>
      </c>
      <c r="AB70">
        <v>0</v>
      </c>
      <c r="AC70">
        <v>0</v>
      </c>
      <c r="AD70">
        <v>1</v>
      </c>
      <c r="AE70">
        <v>0</v>
      </c>
      <c r="AF70" t="s">
        <v>2</v>
      </c>
      <c r="AG70">
        <v>0.19</v>
      </c>
      <c r="AH70">
        <v>2</v>
      </c>
      <c r="AI70">
        <v>221149947</v>
      </c>
      <c r="AJ70">
        <v>62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ROW(Source!A41)</f>
        <v>41</v>
      </c>
      <c r="B71">
        <v>221149952</v>
      </c>
      <c r="C71">
        <v>221149943</v>
      </c>
      <c r="D71">
        <v>217783736</v>
      </c>
      <c r="E71">
        <v>58</v>
      </c>
      <c r="F71">
        <v>1</v>
      </c>
      <c r="G71">
        <v>1</v>
      </c>
      <c r="H71">
        <v>3</v>
      </c>
      <c r="I71" t="s">
        <v>538</v>
      </c>
      <c r="J71" t="s">
        <v>2</v>
      </c>
      <c r="K71" t="s">
        <v>539</v>
      </c>
      <c r="L71">
        <v>1348</v>
      </c>
      <c r="N71">
        <v>1009</v>
      </c>
      <c r="O71" t="s">
        <v>45</v>
      </c>
      <c r="P71" t="s">
        <v>45</v>
      </c>
      <c r="Q71">
        <v>1000</v>
      </c>
      <c r="X71">
        <v>1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 t="s">
        <v>2</v>
      </c>
      <c r="AG71">
        <v>1</v>
      </c>
      <c r="AH71">
        <v>3</v>
      </c>
      <c r="AI71">
        <v>-1</v>
      </c>
      <c r="AJ71" t="s">
        <v>2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CalcTmp</vt:lpstr>
      <vt:lpstr>ЛС 11 граф (ДЛЯ ПРОЕКТА)</vt:lpstr>
      <vt:lpstr>Source</vt:lpstr>
      <vt:lpstr>SourceObSm</vt:lpstr>
      <vt:lpstr>SmtRes</vt:lpstr>
      <vt:lpstr>EtalonRes</vt:lpstr>
      <vt:lpstr>'ЛС 11 граф (ДЛЯ ПРОЕКТА)'!Заголовки_для_печати</vt:lpstr>
      <vt:lpstr>'ЛС 11 граф (ДЛЯ ПРОЕКТА)'!Область_печати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dcterms:created xsi:type="dcterms:W3CDTF">2021-07-20T08:51:19Z</dcterms:created>
  <dcterms:modified xsi:type="dcterms:W3CDTF">2023-03-06T19:26:00Z</dcterms:modified>
</cp:coreProperties>
</file>